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618" activeTab="5"/>
  </bookViews>
  <sheets>
    <sheet name="第１表 （その１）(印刷用)" sheetId="1" r:id="rId1"/>
    <sheet name="第１表（その２） (印刷用)" sheetId="2" r:id="rId2"/>
    <sheet name="第１表(その１）" sheetId="3" state="hidden" r:id="rId3"/>
    <sheet name="第１表（その２）" sheetId="4" state="hidden" r:id="rId4"/>
    <sheet name="シート貼り付け" sheetId="5" state="hidden" r:id="rId5"/>
    <sheet name="第2表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599770">#REF!</definedName>
    <definedName name="A600000">#REF!</definedName>
    <definedName name="a6666666">#REF!</definedName>
    <definedName name="a66666666" localSheetId="5">'[3]社会'!#REF!</definedName>
    <definedName name="a66666666">'[4]社会'!#REF!</definedName>
    <definedName name="a666667">#REF!</definedName>
    <definedName name="_xlnm.Print_Area" localSheetId="0">'第１表 （その１）(印刷用)'!$B$1:$AA$84</definedName>
    <definedName name="_xlnm.Print_Area" localSheetId="2">'第１表(その１）'!$B$1:$AA$83</definedName>
    <definedName name="_xlnm.Print_Area" localSheetId="3">'第１表（その２）'!$B$1:$V$82</definedName>
    <definedName name="_xlnm.Print_Area" localSheetId="1">'第１表（その２） (印刷用)'!$B$2:$W$83</definedName>
    <definedName name="_xlnm.Print_Area" localSheetId="5">'第2表'!$B$1:$P$55</definedName>
    <definedName name="Print_Area_MI">#REF!</definedName>
  </definedNames>
  <calcPr calcMode="manual" fullCalcOnLoad="1"/>
</workbook>
</file>

<file path=xl/sharedStrings.xml><?xml version="1.0" encoding="utf-8"?>
<sst xmlns="http://schemas.openxmlformats.org/spreadsheetml/2006/main" count="640" uniqueCount="253">
  <si>
    <t>（単位：人）</t>
  </si>
  <si>
    <t>区　分</t>
  </si>
  <si>
    <t>社会     増加数</t>
  </si>
  <si>
    <t>10月1日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</si>
  <si>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</si>
  <si>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</si>
  <si>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</si>
  <si>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</si>
  <si>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</si>
  <si>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</si>
  <si>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</si>
  <si>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</si>
  <si>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増加数</t>
  </si>
  <si>
    <t>増加率</t>
  </si>
  <si>
    <t>出生者数</t>
  </si>
  <si>
    <t>男</t>
  </si>
  <si>
    <t>女</t>
  </si>
  <si>
    <t>出生率　　(‰)</t>
  </si>
  <si>
    <t>死亡者数</t>
  </si>
  <si>
    <t>死亡率　　(‰)</t>
  </si>
  <si>
    <t>転入者数</t>
  </si>
  <si>
    <t>転出者数</t>
  </si>
  <si>
    <t>市区町村</t>
  </si>
  <si>
    <t>推計人口</t>
  </si>
  <si>
    <t>（K㎡）</t>
  </si>
  <si>
    <t>（人／K㎡）</t>
  </si>
  <si>
    <t>（％）</t>
  </si>
  <si>
    <t xml:space="preserve"> </t>
  </si>
  <si>
    <t>県    計</t>
  </si>
  <si>
    <t>市 部 計</t>
  </si>
  <si>
    <t>郡 部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</si>
  <si>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</si>
  <si>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</si>
  <si>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</si>
  <si>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</si>
  <si>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</si>
  <si>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</si>
  <si>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</si>
  <si>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</si>
  <si>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</si>
  <si>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塩 釜 市</t>
  </si>
  <si>
    <t>気仙沼市</t>
  </si>
  <si>
    <t>白 石 市</t>
  </si>
  <si>
    <t>名 取 市</t>
  </si>
  <si>
    <t>角 田 市</t>
  </si>
  <si>
    <t>多賀城市</t>
  </si>
  <si>
    <t>岩 沼 市</t>
  </si>
  <si>
    <t>登 米 市</t>
  </si>
  <si>
    <t>東松島市</t>
  </si>
  <si>
    <t>栗 原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</si>
  <si>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</si>
  <si>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</si>
  <si>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</si>
  <si>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</si>
  <si>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</si>
  <si>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</si>
  <si>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</si>
  <si>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</si>
  <si>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</si>
  <si>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</si>
  <si>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</si>
  <si>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</si>
  <si>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</si>
  <si>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</si>
  <si>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</si>
  <si>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</si>
  <si>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</si>
  <si>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</si>
  <si>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</si>
  <si>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</si>
  <si>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</si>
  <si>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富 谷 町</t>
  </si>
  <si>
    <t>大 衡 村</t>
  </si>
  <si>
    <t>加 美 郡</t>
  </si>
  <si>
    <t>色 麻 町</t>
  </si>
  <si>
    <t>加 美 町</t>
  </si>
  <si>
    <t>遠 田 郡</t>
  </si>
  <si>
    <t>涌 谷 町</t>
  </si>
  <si>
    <t>美 里 町</t>
  </si>
  <si>
    <t>牡 鹿 郡</t>
  </si>
  <si>
    <t>女 川 町</t>
  </si>
  <si>
    <t>本 吉 郡</t>
  </si>
  <si>
    <t>南三陸町</t>
  </si>
  <si>
    <t>仙  南  圏</t>
  </si>
  <si>
    <t>仙台都市圏</t>
  </si>
  <si>
    <t>大  崎  圏</t>
  </si>
  <si>
    <t>栗  原  圏</t>
  </si>
  <si>
    <t>登  米  圏</t>
  </si>
  <si>
    <t>石  巻  圏</t>
  </si>
  <si>
    <t>気仙沼本吉圏</t>
  </si>
  <si>
    <t>圏計</t>
  </si>
  <si>
    <t>市部＋郡部</t>
  </si>
  <si>
    <t>市区町村</t>
  </si>
  <si>
    <t>登 米 市</t>
  </si>
  <si>
    <t>栗 原 市</t>
  </si>
  <si>
    <t>大 崎 市</t>
  </si>
  <si>
    <t xml:space="preserve"> 第１表　市区町村別男女別人口，人口密度，</t>
  </si>
  <si>
    <t>自然＋社会</t>
  </si>
  <si>
    <t>増減</t>
  </si>
  <si>
    <t>移動者数</t>
  </si>
  <si>
    <t>社 会
増加数</t>
  </si>
  <si>
    <t>県内移動</t>
  </si>
  <si>
    <t>県外移動</t>
  </si>
  <si>
    <t>職権記載
・その他</t>
  </si>
  <si>
    <t>転入率(％)</t>
  </si>
  <si>
    <t>職権消除
・その他</t>
  </si>
  <si>
    <t>転出率   (％)</t>
  </si>
  <si>
    <t>男</t>
  </si>
  <si>
    <t>女</t>
  </si>
  <si>
    <t>（注）県外移動には国外移動を含む。</t>
  </si>
  <si>
    <t>栗 原 市</t>
  </si>
  <si>
    <t>大 崎 市</t>
  </si>
  <si>
    <t>出生率
(‰)</t>
  </si>
  <si>
    <t>死亡率
(‰)</t>
  </si>
  <si>
    <t>転出率 
(％)</t>
  </si>
  <si>
    <t>職権記載</t>
  </si>
  <si>
    <t>その他</t>
  </si>
  <si>
    <t>職権消除</t>
  </si>
  <si>
    <t>第1表　市区町村別男女別人口，人口密度，</t>
  </si>
  <si>
    <t>自然増減</t>
  </si>
  <si>
    <t>日本人死亡</t>
  </si>
  <si>
    <t>外国人出生</t>
  </si>
  <si>
    <t>外国人死亡</t>
  </si>
  <si>
    <t>増減数</t>
  </si>
  <si>
    <t>日本人転入計</t>
  </si>
  <si>
    <t>日本人転出計</t>
  </si>
  <si>
    <t>外国人転入計</t>
  </si>
  <si>
    <t>外国人転出計</t>
  </si>
  <si>
    <t>計</t>
  </si>
  <si>
    <t>仙台市青葉区</t>
  </si>
  <si>
    <t>仙台市宮城野区</t>
  </si>
  <si>
    <t>仙台市若林区</t>
  </si>
  <si>
    <t>仙台市太白区</t>
  </si>
  <si>
    <t>仙台市泉区</t>
  </si>
  <si>
    <t>石巻市</t>
  </si>
  <si>
    <t>塩竈市</t>
  </si>
  <si>
    <t>白石市</t>
  </si>
  <si>
    <t>名取市</t>
  </si>
  <si>
    <t>角田市</t>
  </si>
  <si>
    <t>岩沼市</t>
  </si>
  <si>
    <t>登米市</t>
  </si>
  <si>
    <t>栗原市</t>
  </si>
  <si>
    <t>大崎市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</si>
  <si>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</si>
  <si>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</si>
  <si>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</si>
  <si>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</si>
  <si>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</si>
  <si>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</si>
  <si>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</si>
  <si>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</si>
  <si>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</si>
  <si>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</si>
  <si>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</si>
  <si>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</si>
  <si>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</si>
  <si>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</si>
  <si>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</si>
  <si>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</si>
  <si>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</si>
  <si>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</si>
  <si>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</si>
  <si>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</si>
  <si>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</si>
  <si>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出生（日＋外）</t>
  </si>
  <si>
    <t>死亡（日＋外）</t>
  </si>
  <si>
    <t>純増減</t>
  </si>
  <si>
    <t>自然増減</t>
  </si>
  <si>
    <t>社会増減</t>
  </si>
  <si>
    <t>日本人出生</t>
  </si>
  <si>
    <t>増減数</t>
  </si>
  <si>
    <t>計</t>
  </si>
  <si>
    <t>刈田郡</t>
  </si>
  <si>
    <t>柴田郡</t>
  </si>
  <si>
    <t>伊具郡</t>
  </si>
  <si>
    <t>亘理郡</t>
  </si>
  <si>
    <t>宮城郡</t>
  </si>
  <si>
    <t>黒川郡</t>
  </si>
  <si>
    <t>加美郡</t>
  </si>
  <si>
    <t>遠田郡</t>
  </si>
  <si>
    <t>牡鹿郡</t>
  </si>
  <si>
    <t>本吉郡</t>
  </si>
  <si>
    <t>町村 計</t>
  </si>
  <si>
    <t>町 村 計</t>
  </si>
  <si>
    <t>市    計</t>
  </si>
  <si>
    <t>H21死亡（日＋外）</t>
  </si>
  <si>
    <t>黄色のセルのみ数値入力</t>
  </si>
  <si>
    <t>転入計職権含む(日＋外)</t>
  </si>
  <si>
    <t>転出計職権含む(日＋外)</t>
  </si>
  <si>
    <t>登 米 市</t>
  </si>
  <si>
    <t>栗 原 市</t>
  </si>
  <si>
    <t>大 崎 市</t>
  </si>
  <si>
    <t>(女＝100)</t>
  </si>
  <si>
    <t>平成23年</t>
  </si>
  <si>
    <t>（注）面積は国土地理院の平成２３年１０月１日現在ものである。＊印は一部境界未定のため総務省で概算推定したもので，各合計はその合算した値である。</t>
  </si>
  <si>
    <t>(女＝100)</t>
  </si>
  <si>
    <t>宮 城 県 推 計 人 口</t>
  </si>
  <si>
    <t>人　口　の　推　移</t>
  </si>
  <si>
    <t>(単位：人）</t>
  </si>
  <si>
    <t xml:space="preserve">年　月　日  </t>
  </si>
  <si>
    <t>対 前 月</t>
  </si>
  <si>
    <t>対前年(回)  同   月        増減数</t>
  </si>
  <si>
    <t>自　然</t>
  </si>
  <si>
    <t>社　会</t>
  </si>
  <si>
    <t>人口増減数</t>
  </si>
  <si>
    <t>増減率</t>
  </si>
  <si>
    <t>増減数</t>
  </si>
  <si>
    <t>死　亡</t>
  </si>
  <si>
    <t>県外・国外</t>
  </si>
  <si>
    <t>H17(2005)</t>
  </si>
  <si>
    <t>★</t>
  </si>
  <si>
    <t>-</t>
  </si>
  <si>
    <t>※　▲12,053</t>
  </si>
  <si>
    <t>H23(2011)</t>
  </si>
  <si>
    <t>第1表　市区町村別男女  別人口，人口密度，</t>
  </si>
  <si>
    <t>注）１　★印は国勢調査人口，※印は前回国勢調査との差</t>
  </si>
  <si>
    <t>　人口増減数，自然動態及び社会動態(その２)</t>
  </si>
  <si>
    <t>　人口増減数，自然増減数及び社会増減数(その１)</t>
  </si>
  <si>
    <t>　</t>
  </si>
  <si>
    <t>※　▲5,102</t>
  </si>
  <si>
    <t>　H 13(2001)10.1</t>
  </si>
  <si>
    <t>　H 14(2002)10.1</t>
  </si>
  <si>
    <t>　H 15(2003)10.1</t>
  </si>
  <si>
    <t>　H 16(2004)10.1</t>
  </si>
  <si>
    <t>H22(2010)</t>
  </si>
  <si>
    <t>★</t>
  </si>
  <si>
    <t>H24(2012)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</si>
  <si>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</si>
  <si>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</si>
  <si>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</si>
  <si>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</si>
  <si>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</si>
  <si>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</si>
  <si>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</si>
  <si>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</si>
  <si>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</si>
  <si>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</si>
  <si>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</si>
  <si>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注）２　転入・転出者数は，県内市区町村間の移動を含む</t>
  </si>
  <si>
    <t>第2表</t>
  </si>
  <si>
    <t>平成24年</t>
  </si>
  <si>
    <t>（注）面積は国土地理院の平成23年10月1日現在ものである。＊印は一部境界未定のため総務省で概算推定したもので，各合計はその合算した値である。</t>
  </si>
  <si>
    <t>社　会
増減数</t>
  </si>
  <si>
    <t>増減率
(％)</t>
  </si>
  <si>
    <t>増減数</t>
  </si>
  <si>
    <t>増減率</t>
  </si>
  <si>
    <t>（％）</t>
  </si>
  <si>
    <t>　人口増減数，自然動態及び社会動態(その１)</t>
  </si>
  <si>
    <t>人口増減数，自然動態及び社会動態(その２)</t>
  </si>
  <si>
    <t>Ｈ24合計</t>
  </si>
  <si>
    <t>H25出生（日+外）</t>
  </si>
  <si>
    <t>H25(2013)</t>
  </si>
  <si>
    <t>平成25年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</si>
</sst>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#,##0.0_ "/>
    <numFmt numFmtId="194" formatCode="#,##0.000_ "/>
    <numFmt numFmtId="195" formatCode="#,##0.0000_ "/>
    <numFmt numFmtId="196" formatCode="0.0%"/>
    <numFmt numFmtId="197" formatCode="#,##0.0_ ;[Red]\-#,##0.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;&quot;▲ &quot;#,##0.00"/>
    <numFmt numFmtId="203" formatCode="#,##0;&quot;▲ &quot;#,##0"/>
    <numFmt numFmtId="204" formatCode="m\.d"/>
    <numFmt numFmtId="205" formatCode="0.000_ "/>
    <numFmt numFmtId="206" formatCode="0;&quot;▲ &quot;0"/>
    <numFmt numFmtId="207" formatCode="0.00;&quot;▲ &quot;0.00"/>
    <numFmt numFmtId="208" formatCode="#,##0.0_);[Red]\(#,##0.0\)"/>
    <numFmt numFmtId="209" formatCode="#,##0_);[Red]\(#,##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3">
    <font>
      <sz val="11"/>
      <name val="ＭＳ Ｐゴシック"/>
      <family val="3"/>
    </font>
    <font>
      <sz val="9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明朝"/>
      <family val="1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Terminal"/>
      <family val="3"/>
    </font>
    <font>
      <sz val="14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Terminal"/>
      <family val="3"/>
    </font>
    <font>
      <b/>
      <sz val="14"/>
      <name val="Termina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明朝"/>
      <family val="1"/>
    </font>
    <font>
      <sz val="8"/>
      <color indexed="10"/>
      <name val="ＭＳ Ｐ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明朝"/>
      <family val="1"/>
    </font>
    <font>
      <sz val="14"/>
      <color indexed="8"/>
      <name val="ＭＳ Ｐゴシック"/>
      <family val="3"/>
    </font>
    <font>
      <sz val="14"/>
      <color indexed="8"/>
      <name val="明朝"/>
      <family val="1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8" fillId="0" borderId="0">
      <alignment/>
      <protection/>
    </xf>
    <xf numFmtId="0" fontId="73" fillId="32" borderId="0" applyNumberFormat="0" applyBorder="0" applyAlignment="0" applyProtection="0"/>
  </cellStyleXfs>
  <cellXfs count="850">
    <xf numFmtId="0" fontId="0" fillId="0" borderId="0" xfId="0" applyAlignment="1">
      <alignment vertical="center"/>
    </xf>
    <xf numFmtId="37" fontId="1" fillId="0" borderId="0" xfId="64" applyFont="1" applyFill="1" applyBorder="1">
      <alignment/>
      <protection/>
    </xf>
    <xf numFmtId="37" fontId="1" fillId="0" borderId="0" xfId="64" applyFont="1" applyFill="1" applyBorder="1" applyAlignment="1">
      <alignment/>
      <protection/>
    </xf>
    <xf numFmtId="37" fontId="1" fillId="0" borderId="0" xfId="64" applyNumberFormat="1" applyFont="1" applyFill="1" applyBorder="1">
      <alignment/>
      <protection/>
    </xf>
    <xf numFmtId="37" fontId="1" fillId="0" borderId="10" xfId="64" applyFont="1" applyFill="1" applyBorder="1" applyAlignment="1">
      <alignment horizontal="center" vertical="center"/>
      <protection/>
    </xf>
    <xf numFmtId="49" fontId="1" fillId="0" borderId="0" xfId="64" applyNumberFormat="1" applyFont="1" applyFill="1" applyBorder="1" applyAlignment="1" applyProtection="1">
      <alignment horizontal="center" vertical="center"/>
      <protection/>
    </xf>
    <xf numFmtId="37" fontId="1" fillId="0" borderId="0" xfId="64" applyFont="1" applyFill="1" applyBorder="1" applyAlignment="1" applyProtection="1">
      <alignment horizontal="center" vertical="center"/>
      <protection/>
    </xf>
    <xf numFmtId="37" fontId="1" fillId="0" borderId="11" xfId="64" applyFont="1" applyFill="1" applyBorder="1" applyAlignment="1" applyProtection="1">
      <alignment horizontal="center" vertical="center"/>
      <protection/>
    </xf>
    <xf numFmtId="37" fontId="1" fillId="0" borderId="12" xfId="64" applyFont="1" applyFill="1" applyBorder="1" applyAlignment="1">
      <alignment horizontal="center"/>
      <protection/>
    </xf>
    <xf numFmtId="37" fontId="8" fillId="0" borderId="0" xfId="64" applyFont="1" applyFill="1" applyBorder="1" applyAlignment="1" applyProtection="1">
      <alignment/>
      <protection/>
    </xf>
    <xf numFmtId="37" fontId="1" fillId="0" borderId="12" xfId="64" applyFont="1" applyFill="1" applyBorder="1" applyAlignment="1" applyProtection="1">
      <alignment horizontal="center"/>
      <protection/>
    </xf>
    <xf numFmtId="37" fontId="1" fillId="0" borderId="0" xfId="64" applyFont="1" applyFill="1" applyBorder="1" applyAlignment="1" applyProtection="1">
      <alignment/>
      <protection/>
    </xf>
    <xf numFmtId="37" fontId="1" fillId="0" borderId="0" xfId="64" applyFont="1" applyFill="1" applyBorder="1" applyAlignment="1" applyProtection="1">
      <alignment horizontal="center"/>
      <protection/>
    </xf>
    <xf numFmtId="37" fontId="1" fillId="0" borderId="0" xfId="64" applyNumberFormat="1" applyFont="1" applyFill="1" applyBorder="1" applyProtection="1">
      <alignment/>
      <protection/>
    </xf>
    <xf numFmtId="37" fontId="1" fillId="0" borderId="0" xfId="64" applyFont="1" applyFill="1" applyBorder="1" applyProtection="1">
      <alignment/>
      <protection/>
    </xf>
    <xf numFmtId="37" fontId="1" fillId="0" borderId="0" xfId="64" applyFont="1" applyFill="1" applyAlignment="1" applyProtection="1">
      <alignment horizontal="center"/>
      <protection/>
    </xf>
    <xf numFmtId="37" fontId="1" fillId="0" borderId="11" xfId="64" applyFont="1" applyFill="1" applyBorder="1">
      <alignment/>
      <protection/>
    </xf>
    <xf numFmtId="49" fontId="1" fillId="0" borderId="0" xfId="64" applyNumberFormat="1" applyFont="1" applyFill="1" applyAlignment="1" quotePrefix="1">
      <alignment/>
      <protection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37" fontId="1" fillId="0" borderId="10" xfId="64" applyFont="1" applyFill="1" applyBorder="1" applyAlignment="1" quotePrefix="1">
      <alignment horizontal="right" vertical="top"/>
      <protection/>
    </xf>
    <xf numFmtId="37" fontId="1" fillId="0" borderId="10" xfId="64" applyNumberFormat="1" applyFont="1" applyFill="1" applyBorder="1" applyAlignment="1">
      <alignment horizontal="center" vertical="center"/>
      <protection/>
    </xf>
    <xf numFmtId="37" fontId="1" fillId="0" borderId="10" xfId="64" applyNumberFormat="1" applyFont="1" applyFill="1" applyBorder="1" applyAlignment="1">
      <alignment horizontal="center" vertical="center" wrapText="1"/>
      <protection/>
    </xf>
    <xf numFmtId="37" fontId="1" fillId="0" borderId="13" xfId="64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" fillId="0" borderId="12" xfId="64" applyNumberFormat="1" applyFont="1" applyFill="1" applyBorder="1" applyAlignment="1" applyProtection="1">
      <alignment horizontal="center" vertical="center"/>
      <protection/>
    </xf>
    <xf numFmtId="37" fontId="1" fillId="0" borderId="14" xfId="64" applyNumberFormat="1" applyFont="1" applyFill="1" applyBorder="1" applyAlignment="1" applyProtection="1">
      <alignment horizontal="center" vertical="center"/>
      <protection/>
    </xf>
    <xf numFmtId="37" fontId="1" fillId="0" borderId="15" xfId="64" applyNumberFormat="1" applyFont="1" applyFill="1" applyBorder="1" applyAlignment="1" applyProtection="1">
      <alignment horizontal="center" vertical="center"/>
      <protection/>
    </xf>
    <xf numFmtId="37" fontId="1" fillId="0" borderId="11" xfId="64" applyFont="1" applyFill="1" applyBorder="1" applyAlignment="1" applyProtection="1">
      <alignment horizontal="left"/>
      <protection/>
    </xf>
    <xf numFmtId="37" fontId="1" fillId="0" borderId="16" xfId="64" applyNumberFormat="1" applyFont="1" applyFill="1" applyBorder="1" applyAlignment="1" applyProtection="1">
      <alignment horizontal="center" vertical="center"/>
      <protection/>
    </xf>
    <xf numFmtId="37" fontId="1" fillId="0" borderId="17" xfId="64" applyNumberFormat="1" applyFont="1" applyFill="1" applyBorder="1" applyAlignment="1" applyProtection="1">
      <alignment horizontal="center" vertical="center"/>
      <protection/>
    </xf>
    <xf numFmtId="37" fontId="1" fillId="0" borderId="11" xfId="64" applyNumberFormat="1" applyFont="1" applyFill="1" applyBorder="1" applyAlignment="1" applyProtection="1">
      <alignment horizontal="center" vertical="center"/>
      <protection/>
    </xf>
    <xf numFmtId="37" fontId="1" fillId="0" borderId="18" xfId="64" applyFont="1" applyFill="1" applyBorder="1">
      <alignment/>
      <protection/>
    </xf>
    <xf numFmtId="37" fontId="1" fillId="0" borderId="10" xfId="64" applyNumberFormat="1" applyFont="1" applyFill="1" applyBorder="1">
      <alignment/>
      <protection/>
    </xf>
    <xf numFmtId="181" fontId="1" fillId="0" borderId="10" xfId="64" applyNumberFormat="1" applyFont="1" applyFill="1" applyBorder="1">
      <alignment/>
      <protection/>
    </xf>
    <xf numFmtId="0" fontId="8" fillId="0" borderId="0" xfId="0" applyFont="1" applyFill="1" applyAlignment="1">
      <alignment vertical="center"/>
    </xf>
    <xf numFmtId="37" fontId="8" fillId="0" borderId="12" xfId="64" applyFont="1" applyFill="1" applyBorder="1" applyAlignment="1" applyProtection="1">
      <alignment horizontal="left"/>
      <protection/>
    </xf>
    <xf numFmtId="181" fontId="8" fillId="0" borderId="0" xfId="64" applyNumberFormat="1" applyFont="1" applyFill="1" applyBorder="1" applyProtection="1">
      <alignment/>
      <protection/>
    </xf>
    <xf numFmtId="37" fontId="8" fillId="0" borderId="0" xfId="64" applyNumberFormat="1" applyFont="1" applyFill="1" applyBorder="1" applyProtection="1">
      <alignment/>
      <protection/>
    </xf>
    <xf numFmtId="0" fontId="8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37" fontId="8" fillId="0" borderId="12" xfId="64" applyFont="1" applyFill="1" applyBorder="1" applyAlignment="1" applyProtection="1">
      <alignment horizontal="center"/>
      <protection/>
    </xf>
    <xf numFmtId="0" fontId="12" fillId="0" borderId="0" xfId="0" applyNumberFormat="1" applyFont="1" applyFill="1" applyAlignment="1">
      <alignment vertical="center"/>
    </xf>
    <xf numFmtId="37" fontId="8" fillId="0" borderId="0" xfId="64" applyNumberFormat="1" applyFont="1" applyFill="1" applyBorder="1" applyAlignment="1" applyProtection="1">
      <alignment/>
      <protection/>
    </xf>
    <xf numFmtId="181" fontId="1" fillId="0" borderId="0" xfId="64" applyNumberFormat="1" applyFont="1" applyFill="1" applyBorder="1">
      <alignment/>
      <protection/>
    </xf>
    <xf numFmtId="37" fontId="8" fillId="0" borderId="12" xfId="64" applyFont="1" applyFill="1" applyBorder="1" applyAlignment="1">
      <alignment horizontal="left"/>
      <protection/>
    </xf>
    <xf numFmtId="0" fontId="1" fillId="0" borderId="0" xfId="0" applyNumberFormat="1" applyFont="1" applyFill="1" applyAlignment="1">
      <alignment vertical="center"/>
    </xf>
    <xf numFmtId="37" fontId="8" fillId="0" borderId="0" xfId="64" applyFont="1" applyFill="1" applyBorder="1" applyAlignment="1">
      <alignment horizontal="left"/>
      <protection/>
    </xf>
    <xf numFmtId="37" fontId="8" fillId="0" borderId="0" xfId="64" applyFont="1" applyFill="1" applyAlignment="1">
      <alignment horizontal="left"/>
      <protection/>
    </xf>
    <xf numFmtId="37" fontId="1" fillId="0" borderId="0" xfId="64" applyFont="1" applyFill="1" applyBorder="1" applyAlignment="1" applyProtection="1">
      <alignment horizontal="right"/>
      <protection/>
    </xf>
    <xf numFmtId="37" fontId="8" fillId="0" borderId="0" xfId="64" applyFont="1" applyFill="1" applyBorder="1" applyProtection="1">
      <alignment/>
      <protection/>
    </xf>
    <xf numFmtId="37" fontId="8" fillId="0" borderId="0" xfId="64" applyFont="1" applyFill="1" applyAlignment="1" applyProtection="1">
      <alignment horizontal="left"/>
      <protection/>
    </xf>
    <xf numFmtId="37" fontId="1" fillId="0" borderId="0" xfId="64" applyFont="1" applyFill="1" applyAlignment="1">
      <alignment horizontal="center"/>
      <protection/>
    </xf>
    <xf numFmtId="37" fontId="1" fillId="0" borderId="11" xfId="64" applyFont="1" applyFill="1" applyBorder="1" applyAlignment="1" applyProtection="1">
      <alignment horizontal="center"/>
      <protection/>
    </xf>
    <xf numFmtId="37" fontId="1" fillId="0" borderId="19" xfId="64" applyFont="1" applyFill="1" applyBorder="1">
      <alignment/>
      <protection/>
    </xf>
    <xf numFmtId="37" fontId="1" fillId="0" borderId="11" xfId="64" applyFont="1" applyFill="1" applyBorder="1" applyProtection="1">
      <alignment/>
      <protection/>
    </xf>
    <xf numFmtId="37" fontId="1" fillId="0" borderId="11" xfId="64" applyNumberFormat="1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" fillId="0" borderId="0" xfId="64" applyNumberFormat="1" applyFont="1" applyFill="1" applyBorder="1" applyAlignment="1" applyProtection="1">
      <alignment horizontal="right"/>
      <protection/>
    </xf>
    <xf numFmtId="18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37" fontId="1" fillId="0" borderId="20" xfId="64" applyNumberFormat="1" applyFont="1" applyFill="1" applyBorder="1" applyAlignment="1" applyProtection="1">
      <alignment horizontal="center" vertical="center" wrapText="1"/>
      <protection/>
    </xf>
    <xf numFmtId="37" fontId="1" fillId="0" borderId="21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183" fontId="13" fillId="0" borderId="0" xfId="0" applyNumberFormat="1" applyFont="1" applyFill="1" applyAlignment="1">
      <alignment horizontal="right"/>
    </xf>
    <xf numFmtId="181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83" fontId="1" fillId="0" borderId="13" xfId="64" applyNumberFormat="1" applyFont="1" applyFill="1" applyBorder="1" applyAlignment="1" applyProtection="1">
      <alignment vertical="center" wrapText="1"/>
      <protection/>
    </xf>
    <xf numFmtId="37" fontId="1" fillId="0" borderId="18" xfId="64" applyNumberFormat="1" applyFont="1" applyFill="1" applyBorder="1" applyAlignment="1">
      <alignment horizontal="center" vertical="center"/>
      <protection/>
    </xf>
    <xf numFmtId="181" fontId="1" fillId="0" borderId="13" xfId="64" applyNumberFormat="1" applyFont="1" applyFill="1" applyBorder="1" applyAlignment="1">
      <alignment horizontal="center" vertical="center"/>
      <protection/>
    </xf>
    <xf numFmtId="37" fontId="1" fillId="0" borderId="22" xfId="64" applyNumberFormat="1" applyFont="1" applyFill="1" applyBorder="1" applyAlignment="1" applyProtection="1">
      <alignment horizontal="center" vertical="center"/>
      <protection/>
    </xf>
    <xf numFmtId="37" fontId="1" fillId="0" borderId="21" xfId="64" applyNumberFormat="1" applyFont="1" applyFill="1" applyBorder="1" applyAlignment="1" applyProtection="1">
      <alignment horizontal="center" vertical="center"/>
      <protection/>
    </xf>
    <xf numFmtId="183" fontId="1" fillId="0" borderId="10" xfId="64" applyNumberFormat="1" applyFont="1" applyFill="1" applyBorder="1">
      <alignment/>
      <protection/>
    </xf>
    <xf numFmtId="37" fontId="1" fillId="0" borderId="10" xfId="64" applyFont="1" applyFill="1" applyBorder="1">
      <alignment/>
      <protection/>
    </xf>
    <xf numFmtId="37" fontId="1" fillId="0" borderId="0" xfId="64" applyFont="1" applyFill="1" applyBorder="1" applyAlignment="1">
      <alignment horizontal="center"/>
      <protection/>
    </xf>
    <xf numFmtId="183" fontId="1" fillId="0" borderId="11" xfId="64" applyNumberFormat="1" applyFont="1" applyFill="1" applyBorder="1">
      <alignment/>
      <protection/>
    </xf>
    <xf numFmtId="183" fontId="1" fillId="0" borderId="0" xfId="64" applyNumberFormat="1" applyFont="1" applyFill="1" applyBorder="1">
      <alignment/>
      <protection/>
    </xf>
    <xf numFmtId="182" fontId="15" fillId="33" borderId="0" xfId="0" applyNumberFormat="1" applyFont="1" applyFill="1" applyBorder="1" applyAlignment="1" applyProtection="1">
      <alignment horizontal="center"/>
      <protection/>
    </xf>
    <xf numFmtId="182" fontId="16" fillId="33" borderId="0" xfId="0" applyNumberFormat="1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/>
    </xf>
    <xf numFmtId="182" fontId="16" fillId="0" borderId="0" xfId="0" applyNumberFormat="1" applyFont="1" applyFill="1" applyBorder="1" applyAlignment="1">
      <alignment horizontal="center"/>
    </xf>
    <xf numFmtId="182" fontId="15" fillId="33" borderId="0" xfId="0" applyNumberFormat="1" applyFont="1" applyFill="1" applyAlignment="1" applyProtection="1">
      <alignment horizontal="center"/>
      <protection/>
    </xf>
    <xf numFmtId="182" fontId="15" fillId="33" borderId="23" xfId="0" applyNumberFormat="1" applyFont="1" applyFill="1" applyBorder="1" applyAlignment="1" applyProtection="1">
      <alignment horizontal="center" vertical="center"/>
      <protection/>
    </xf>
    <xf numFmtId="182" fontId="15" fillId="34" borderId="24" xfId="0" applyNumberFormat="1" applyFont="1" applyFill="1" applyBorder="1" applyAlignment="1">
      <alignment horizontal="center" vertical="center"/>
    </xf>
    <xf numFmtId="182" fontId="15" fillId="34" borderId="25" xfId="0" applyNumberFormat="1" applyFont="1" applyFill="1" applyBorder="1" applyAlignment="1">
      <alignment horizontal="center" vertical="center"/>
    </xf>
    <xf numFmtId="182" fontId="15" fillId="34" borderId="26" xfId="0" applyNumberFormat="1" applyFont="1" applyFill="1" applyBorder="1" applyAlignment="1">
      <alignment horizontal="center" vertical="center"/>
    </xf>
    <xf numFmtId="182" fontId="15" fillId="35" borderId="25" xfId="0" applyNumberFormat="1" applyFont="1" applyFill="1" applyBorder="1" applyAlignment="1">
      <alignment horizontal="center" vertical="center"/>
    </xf>
    <xf numFmtId="182" fontId="16" fillId="35" borderId="27" xfId="0" applyNumberFormat="1" applyFont="1" applyFill="1" applyBorder="1" applyAlignment="1">
      <alignment horizontal="center"/>
    </xf>
    <xf numFmtId="182" fontId="15" fillId="36" borderId="24" xfId="0" applyNumberFormat="1" applyFont="1" applyFill="1" applyBorder="1" applyAlignment="1" applyProtection="1">
      <alignment horizontal="center" vertical="center"/>
      <protection/>
    </xf>
    <xf numFmtId="182" fontId="15" fillId="36" borderId="25" xfId="0" applyNumberFormat="1" applyFont="1" applyFill="1" applyBorder="1" applyAlignment="1" applyProtection="1">
      <alignment horizontal="center" vertical="center"/>
      <protection/>
    </xf>
    <xf numFmtId="182" fontId="15" fillId="36" borderId="25" xfId="0" applyNumberFormat="1" applyFont="1" applyFill="1" applyBorder="1" applyAlignment="1" applyProtection="1">
      <alignment horizontal="center"/>
      <protection/>
    </xf>
    <xf numFmtId="182" fontId="15" fillId="33" borderId="28" xfId="0" applyNumberFormat="1" applyFont="1" applyFill="1" applyBorder="1" applyAlignment="1" applyProtection="1">
      <alignment horizontal="center" vertical="center"/>
      <protection/>
    </xf>
    <xf numFmtId="182" fontId="15" fillId="34" borderId="29" xfId="0" applyNumberFormat="1" applyFont="1" applyFill="1" applyBorder="1" applyAlignment="1">
      <alignment horizontal="center" vertical="center"/>
    </xf>
    <xf numFmtId="182" fontId="15" fillId="34" borderId="11" xfId="0" applyNumberFormat="1" applyFont="1" applyFill="1" applyBorder="1" applyAlignment="1">
      <alignment horizontal="center" vertical="center"/>
    </xf>
    <xf numFmtId="182" fontId="15" fillId="34" borderId="30" xfId="0" applyNumberFormat="1" applyFont="1" applyFill="1" applyBorder="1" applyAlignment="1">
      <alignment horizontal="center" vertical="center"/>
    </xf>
    <xf numFmtId="182" fontId="15" fillId="35" borderId="11" xfId="0" applyNumberFormat="1" applyFont="1" applyFill="1" applyBorder="1" applyAlignment="1">
      <alignment horizontal="center" vertical="center"/>
    </xf>
    <xf numFmtId="182" fontId="15" fillId="35" borderId="17" xfId="0" applyNumberFormat="1" applyFont="1" applyFill="1" applyBorder="1" applyAlignment="1" applyProtection="1">
      <alignment horizontal="center" vertical="center"/>
      <protection/>
    </xf>
    <xf numFmtId="182" fontId="15" fillId="35" borderId="15" xfId="0" applyNumberFormat="1" applyFont="1" applyFill="1" applyBorder="1" applyAlignment="1" applyProtection="1">
      <alignment horizontal="center" vertical="center"/>
      <protection/>
    </xf>
    <xf numFmtId="182" fontId="15" fillId="35" borderId="31" xfId="0" applyNumberFormat="1" applyFont="1" applyFill="1" applyBorder="1" applyAlignment="1">
      <alignment horizontal="center" vertical="center"/>
    </xf>
    <xf numFmtId="182" fontId="15" fillId="35" borderId="19" xfId="0" applyNumberFormat="1" applyFont="1" applyFill="1" applyBorder="1" applyAlignment="1">
      <alignment horizontal="center" vertical="center"/>
    </xf>
    <xf numFmtId="182" fontId="15" fillId="36" borderId="29" xfId="0" applyNumberFormat="1" applyFont="1" applyFill="1" applyBorder="1" applyAlignment="1" applyProtection="1">
      <alignment horizontal="center" vertical="center"/>
      <protection/>
    </xf>
    <xf numFmtId="182" fontId="15" fillId="36" borderId="11" xfId="0" applyNumberFormat="1" applyFont="1" applyFill="1" applyBorder="1" applyAlignment="1" applyProtection="1">
      <alignment horizontal="center" vertical="center"/>
      <protection/>
    </xf>
    <xf numFmtId="182" fontId="15" fillId="36" borderId="17" xfId="0" applyNumberFormat="1" applyFont="1" applyFill="1" applyBorder="1" applyAlignment="1" applyProtection="1">
      <alignment horizontal="center"/>
      <protection/>
    </xf>
    <xf numFmtId="182" fontId="15" fillId="36" borderId="14" xfId="0" applyNumberFormat="1" applyFont="1" applyFill="1" applyBorder="1" applyAlignment="1" applyProtection="1">
      <alignment horizontal="center"/>
      <protection/>
    </xf>
    <xf numFmtId="182" fontId="15" fillId="36" borderId="15" xfId="0" applyNumberFormat="1" applyFont="1" applyFill="1" applyBorder="1" applyAlignment="1" applyProtection="1">
      <alignment horizontal="center"/>
      <protection/>
    </xf>
    <xf numFmtId="182" fontId="15" fillId="36" borderId="32" xfId="0" applyNumberFormat="1" applyFont="1" applyFill="1" applyBorder="1" applyAlignment="1" applyProtection="1">
      <alignment horizontal="center" vertical="center"/>
      <protection/>
    </xf>
    <xf numFmtId="182" fontId="15" fillId="0" borderId="0" xfId="0" applyNumberFormat="1" applyFont="1" applyAlignment="1">
      <alignment vertical="center"/>
    </xf>
    <xf numFmtId="182" fontId="15" fillId="33" borderId="33" xfId="0" applyNumberFormat="1" applyFont="1" applyFill="1" applyBorder="1" applyAlignment="1" applyProtection="1">
      <alignment horizontal="center" vertical="center"/>
      <protection/>
    </xf>
    <xf numFmtId="182" fontId="15" fillId="34" borderId="34" xfId="0" applyNumberFormat="1" applyFont="1" applyFill="1" applyBorder="1" applyAlignment="1" applyProtection="1">
      <alignment horizontal="center" vertical="center"/>
      <protection/>
    </xf>
    <xf numFmtId="182" fontId="15" fillId="34" borderId="16" xfId="0" applyNumberFormat="1" applyFont="1" applyFill="1" applyBorder="1" applyAlignment="1" applyProtection="1">
      <alignment horizontal="center" vertical="center"/>
      <protection/>
    </xf>
    <xf numFmtId="182" fontId="15" fillId="34" borderId="35" xfId="0" applyNumberFormat="1" applyFont="1" applyFill="1" applyBorder="1" applyAlignment="1" applyProtection="1">
      <alignment horizontal="center" vertical="center"/>
      <protection/>
    </xf>
    <xf numFmtId="182" fontId="15" fillId="35" borderId="16" xfId="0" applyNumberFormat="1" applyFont="1" applyFill="1" applyBorder="1" applyAlignment="1" applyProtection="1">
      <alignment horizontal="center" vertical="center"/>
      <protection/>
    </xf>
    <xf numFmtId="182" fontId="15" fillId="35" borderId="36" xfId="0" applyNumberFormat="1" applyFont="1" applyFill="1" applyBorder="1" applyAlignment="1">
      <alignment horizontal="center" vertical="center"/>
    </xf>
    <xf numFmtId="182" fontId="15" fillId="35" borderId="17" xfId="0" applyNumberFormat="1" applyFont="1" applyFill="1" applyBorder="1" applyAlignment="1">
      <alignment horizontal="center" vertical="center"/>
    </xf>
    <xf numFmtId="182" fontId="15" fillId="36" borderId="34" xfId="0" applyNumberFormat="1" applyFont="1" applyFill="1" applyBorder="1" applyAlignment="1" applyProtection="1">
      <alignment horizontal="center" vertical="center"/>
      <protection/>
    </xf>
    <xf numFmtId="182" fontId="15" fillId="36" borderId="16" xfId="0" applyNumberFormat="1" applyFont="1" applyFill="1" applyBorder="1" applyAlignment="1" applyProtection="1">
      <alignment horizontal="center" vertical="center"/>
      <protection/>
    </xf>
    <xf numFmtId="182" fontId="15" fillId="36" borderId="17" xfId="0" applyNumberFormat="1" applyFont="1" applyFill="1" applyBorder="1" applyAlignment="1" applyProtection="1">
      <alignment horizontal="center" vertical="center"/>
      <protection/>
    </xf>
    <xf numFmtId="182" fontId="15" fillId="36" borderId="31" xfId="0" applyNumberFormat="1" applyFont="1" applyFill="1" applyBorder="1" applyAlignment="1" applyProtection="1">
      <alignment horizontal="center" vertical="center"/>
      <protection/>
    </xf>
    <xf numFmtId="182" fontId="15" fillId="36" borderId="37" xfId="0" applyNumberFormat="1" applyFont="1" applyFill="1" applyBorder="1" applyAlignment="1" applyProtection="1">
      <alignment horizontal="center" vertical="center"/>
      <protection/>
    </xf>
    <xf numFmtId="182" fontId="16" fillId="33" borderId="38" xfId="0" applyNumberFormat="1" applyFont="1" applyFill="1" applyBorder="1" applyAlignment="1" applyProtection="1">
      <alignment horizontal="center"/>
      <protection/>
    </xf>
    <xf numFmtId="182" fontId="16" fillId="34" borderId="39" xfId="0" applyNumberFormat="1" applyFont="1" applyFill="1" applyBorder="1" applyAlignment="1">
      <alignment horizontal="right"/>
    </xf>
    <xf numFmtId="182" fontId="16" fillId="34" borderId="40" xfId="0" applyNumberFormat="1" applyFont="1" applyFill="1" applyBorder="1" applyAlignment="1">
      <alignment horizontal="right"/>
    </xf>
    <xf numFmtId="182" fontId="16" fillId="35" borderId="10" xfId="0" applyNumberFormat="1" applyFont="1" applyFill="1" applyBorder="1" applyAlignment="1">
      <alignment horizontal="right"/>
    </xf>
    <xf numFmtId="182" fontId="16" fillId="35" borderId="18" xfId="0" applyNumberFormat="1" applyFont="1" applyFill="1" applyBorder="1" applyAlignment="1">
      <alignment horizontal="right"/>
    </xf>
    <xf numFmtId="182" fontId="16" fillId="35" borderId="13" xfId="0" applyNumberFormat="1" applyFont="1" applyFill="1" applyBorder="1" applyAlignment="1">
      <alignment horizontal="right"/>
    </xf>
    <xf numFmtId="182" fontId="16" fillId="35" borderId="32" xfId="0" applyNumberFormat="1" applyFont="1" applyFill="1" applyBorder="1" applyAlignment="1">
      <alignment horizontal="right"/>
    </xf>
    <xf numFmtId="182" fontId="16" fillId="36" borderId="39" xfId="0" applyNumberFormat="1" applyFont="1" applyFill="1" applyBorder="1" applyAlignment="1" applyProtection="1">
      <alignment horizontal="right"/>
      <protection/>
    </xf>
    <xf numFmtId="182" fontId="16" fillId="36" borderId="10" xfId="0" applyNumberFormat="1" applyFont="1" applyFill="1" applyBorder="1" applyAlignment="1" applyProtection="1">
      <alignment horizontal="right"/>
      <protection/>
    </xf>
    <xf numFmtId="182" fontId="16" fillId="36" borderId="18" xfId="0" applyNumberFormat="1" applyFont="1" applyFill="1" applyBorder="1" applyAlignment="1" applyProtection="1">
      <alignment horizontal="right"/>
      <protection/>
    </xf>
    <xf numFmtId="182" fontId="16" fillId="36" borderId="13" xfId="0" applyNumberFormat="1" applyFont="1" applyFill="1" applyBorder="1" applyAlignment="1" applyProtection="1">
      <alignment horizontal="right"/>
      <protection/>
    </xf>
    <xf numFmtId="182" fontId="16" fillId="36" borderId="32" xfId="0" applyNumberFormat="1" applyFont="1" applyFill="1" applyBorder="1" applyAlignment="1" applyProtection="1">
      <alignment horizontal="right"/>
      <protection/>
    </xf>
    <xf numFmtId="182" fontId="16" fillId="36" borderId="41" xfId="0" applyNumberFormat="1" applyFont="1" applyFill="1" applyBorder="1" applyAlignment="1" applyProtection="1">
      <alignment horizontal="right"/>
      <protection/>
    </xf>
    <xf numFmtId="182" fontId="16" fillId="36" borderId="42" xfId="0" applyNumberFormat="1" applyFont="1" applyFill="1" applyBorder="1" applyAlignment="1" applyProtection="1">
      <alignment horizontal="right"/>
      <protection/>
    </xf>
    <xf numFmtId="182" fontId="15" fillId="0" borderId="43" xfId="0" applyNumberFormat="1" applyFont="1" applyFill="1" applyBorder="1" applyAlignment="1" applyProtection="1">
      <alignment horizontal="center"/>
      <protection/>
    </xf>
    <xf numFmtId="182" fontId="15" fillId="34" borderId="44" xfId="0" applyNumberFormat="1" applyFont="1" applyFill="1" applyBorder="1" applyAlignment="1" applyProtection="1">
      <alignment horizontal="right"/>
      <protection/>
    </xf>
    <xf numFmtId="182" fontId="15" fillId="34" borderId="45" xfId="0" applyNumberFormat="1" applyFont="1" applyFill="1" applyBorder="1" applyAlignment="1" applyProtection="1">
      <alignment horizontal="right"/>
      <protection/>
    </xf>
    <xf numFmtId="182" fontId="15" fillId="34" borderId="46" xfId="0" applyNumberFormat="1" applyFont="1" applyFill="1" applyBorder="1" applyAlignment="1">
      <alignment horizontal="right"/>
    </xf>
    <xf numFmtId="182" fontId="15" fillId="35" borderId="45" xfId="0" applyNumberFormat="1" applyFont="1" applyFill="1" applyBorder="1" applyAlignment="1" applyProtection="1">
      <alignment horizontal="right"/>
      <protection/>
    </xf>
    <xf numFmtId="182" fontId="15" fillId="35" borderId="47" xfId="0" applyNumberFormat="1" applyFont="1" applyFill="1" applyBorder="1" applyAlignment="1">
      <alignment horizontal="right"/>
    </xf>
    <xf numFmtId="182" fontId="15" fillId="35" borderId="48" xfId="0" applyNumberFormat="1" applyFont="1" applyFill="1" applyBorder="1" applyAlignment="1" applyProtection="1">
      <alignment horizontal="right"/>
      <protection/>
    </xf>
    <xf numFmtId="182" fontId="15" fillId="35" borderId="49" xfId="0" applyNumberFormat="1" applyFont="1" applyFill="1" applyBorder="1" applyAlignment="1">
      <alignment horizontal="right"/>
    </xf>
    <xf numFmtId="182" fontId="15" fillId="35" borderId="50" xfId="0" applyNumberFormat="1" applyFont="1" applyFill="1" applyBorder="1" applyAlignment="1" applyProtection="1">
      <alignment horizontal="right"/>
      <protection/>
    </xf>
    <xf numFmtId="182" fontId="15" fillId="35" borderId="45" xfId="0" applyNumberFormat="1" applyFont="1" applyFill="1" applyBorder="1" applyAlignment="1">
      <alignment horizontal="right"/>
    </xf>
    <xf numFmtId="182" fontId="15" fillId="37" borderId="44" xfId="0" applyNumberFormat="1" applyFont="1" applyFill="1" applyBorder="1" applyAlignment="1" applyProtection="1">
      <alignment horizontal="right"/>
      <protection/>
    </xf>
    <xf numFmtId="182" fontId="15" fillId="37" borderId="45" xfId="0" applyNumberFormat="1" applyFont="1" applyFill="1" applyBorder="1" applyAlignment="1" applyProtection="1">
      <alignment horizontal="right"/>
      <protection/>
    </xf>
    <xf numFmtId="182" fontId="15" fillId="37" borderId="48" xfId="0" applyNumberFormat="1" applyFont="1" applyFill="1" applyBorder="1" applyAlignment="1" applyProtection="1">
      <alignment horizontal="right"/>
      <protection/>
    </xf>
    <xf numFmtId="182" fontId="15" fillId="37" borderId="47" xfId="0" applyNumberFormat="1" applyFont="1" applyFill="1" applyBorder="1" applyAlignment="1">
      <alignment horizontal="right"/>
    </xf>
    <xf numFmtId="182" fontId="15" fillId="37" borderId="49" xfId="0" applyNumberFormat="1" applyFont="1" applyFill="1" applyBorder="1" applyAlignment="1" applyProtection="1">
      <alignment horizontal="right"/>
      <protection/>
    </xf>
    <xf numFmtId="182" fontId="15" fillId="37" borderId="50" xfId="0" applyNumberFormat="1" applyFont="1" applyFill="1" applyBorder="1" applyAlignment="1" applyProtection="1">
      <alignment horizontal="right"/>
      <protection/>
    </xf>
    <xf numFmtId="182" fontId="15" fillId="37" borderId="45" xfId="0" applyNumberFormat="1" applyFont="1" applyFill="1" applyBorder="1" applyAlignment="1">
      <alignment horizontal="right"/>
    </xf>
    <xf numFmtId="182" fontId="15" fillId="33" borderId="43" xfId="0" applyNumberFormat="1" applyFont="1" applyFill="1" applyBorder="1" applyAlignment="1" applyProtection="1">
      <alignment horizontal="center"/>
      <protection/>
    </xf>
    <xf numFmtId="182" fontId="15" fillId="34" borderId="44" xfId="0" applyNumberFormat="1" applyFont="1" applyFill="1" applyBorder="1" applyAlignment="1">
      <alignment horizontal="right"/>
    </xf>
    <xf numFmtId="182" fontId="15" fillId="34" borderId="45" xfId="0" applyNumberFormat="1" applyFont="1" applyFill="1" applyBorder="1" applyAlignment="1">
      <alignment horizontal="right"/>
    </xf>
    <xf numFmtId="182" fontId="15" fillId="35" borderId="48" xfId="0" applyNumberFormat="1" applyFont="1" applyFill="1" applyBorder="1" applyAlignment="1">
      <alignment horizontal="right"/>
    </xf>
    <xf numFmtId="182" fontId="16" fillId="35" borderId="49" xfId="0" applyNumberFormat="1" applyFont="1" applyFill="1" applyBorder="1" applyAlignment="1">
      <alignment horizontal="right"/>
    </xf>
    <xf numFmtId="182" fontId="15" fillId="35" borderId="50" xfId="0" applyNumberFormat="1" applyFont="1" applyFill="1" applyBorder="1" applyAlignment="1">
      <alignment horizontal="right"/>
    </xf>
    <xf numFmtId="182" fontId="16" fillId="37" borderId="48" xfId="0" applyNumberFormat="1" applyFont="1" applyFill="1" applyBorder="1" applyAlignment="1" applyProtection="1">
      <alignment horizontal="right"/>
      <protection/>
    </xf>
    <xf numFmtId="182" fontId="16" fillId="37" borderId="45" xfId="0" applyNumberFormat="1" applyFont="1" applyFill="1" applyBorder="1" applyAlignment="1" applyProtection="1">
      <alignment horizontal="right"/>
      <protection/>
    </xf>
    <xf numFmtId="182" fontId="16" fillId="37" borderId="47" xfId="0" applyNumberFormat="1" applyFont="1" applyFill="1" applyBorder="1" applyAlignment="1" applyProtection="1">
      <alignment horizontal="right"/>
      <protection/>
    </xf>
    <xf numFmtId="182" fontId="16" fillId="37" borderId="49" xfId="0" applyNumberFormat="1" applyFont="1" applyFill="1" applyBorder="1" applyAlignment="1" applyProtection="1">
      <alignment horizontal="right"/>
      <protection/>
    </xf>
    <xf numFmtId="182" fontId="16" fillId="0" borderId="43" xfId="0" applyNumberFormat="1" applyFont="1" applyFill="1" applyBorder="1" applyAlignment="1" applyProtection="1">
      <alignment horizontal="distributed" indent="1"/>
      <protection/>
    </xf>
    <xf numFmtId="182" fontId="16" fillId="34" borderId="44" xfId="0" applyNumberFormat="1" applyFont="1" applyFill="1" applyBorder="1" applyAlignment="1">
      <alignment horizontal="right"/>
    </xf>
    <xf numFmtId="182" fontId="16" fillId="34" borderId="45" xfId="0" applyNumberFormat="1" applyFont="1" applyFill="1" applyBorder="1" applyAlignment="1">
      <alignment horizontal="right"/>
    </xf>
    <xf numFmtId="182" fontId="16" fillId="34" borderId="46" xfId="0" applyNumberFormat="1" applyFont="1" applyFill="1" applyBorder="1" applyAlignment="1">
      <alignment horizontal="right"/>
    </xf>
    <xf numFmtId="182" fontId="16" fillId="35" borderId="45" xfId="0" applyNumberFormat="1" applyFont="1" applyFill="1" applyBorder="1" applyAlignment="1">
      <alignment horizontal="right"/>
    </xf>
    <xf numFmtId="182" fontId="16" fillId="35" borderId="48" xfId="0" applyNumberFormat="1" applyFont="1" applyFill="1" applyBorder="1" applyAlignment="1">
      <alignment horizontal="right"/>
    </xf>
    <xf numFmtId="182" fontId="16" fillId="35" borderId="47" xfId="0" applyNumberFormat="1" applyFont="1" applyFill="1" applyBorder="1" applyAlignment="1">
      <alignment horizontal="right"/>
    </xf>
    <xf numFmtId="182" fontId="16" fillId="37" borderId="44" xfId="0" applyNumberFormat="1" applyFont="1" applyFill="1" applyBorder="1" applyAlignment="1" applyProtection="1">
      <alignment horizontal="right"/>
      <protection/>
    </xf>
    <xf numFmtId="182" fontId="16" fillId="37" borderId="48" xfId="0" applyNumberFormat="1" applyFont="1" applyFill="1" applyBorder="1" applyAlignment="1">
      <alignment horizontal="right"/>
    </xf>
    <xf numFmtId="182" fontId="16" fillId="37" borderId="45" xfId="0" applyNumberFormat="1" applyFont="1" applyFill="1" applyBorder="1" applyAlignment="1">
      <alignment horizontal="right"/>
    </xf>
    <xf numFmtId="182" fontId="16" fillId="37" borderId="50" xfId="0" applyNumberFormat="1" applyFont="1" applyFill="1" applyBorder="1" applyAlignment="1">
      <alignment horizontal="right"/>
    </xf>
    <xf numFmtId="182" fontId="15" fillId="0" borderId="43" xfId="0" applyNumberFormat="1" applyFont="1" applyFill="1" applyBorder="1" applyAlignment="1">
      <alignment horizontal="distributed" vertical="distributed" indent="1"/>
    </xf>
    <xf numFmtId="182" fontId="15" fillId="37" borderId="44" xfId="0" applyNumberFormat="1" applyFont="1" applyFill="1" applyBorder="1" applyAlignment="1">
      <alignment horizontal="right"/>
    </xf>
    <xf numFmtId="182" fontId="15" fillId="37" borderId="49" xfId="0" applyNumberFormat="1" applyFont="1" applyFill="1" applyBorder="1" applyAlignment="1">
      <alignment horizontal="right"/>
    </xf>
    <xf numFmtId="182" fontId="15" fillId="0" borderId="43" xfId="0" applyNumberFormat="1" applyFont="1" applyFill="1" applyBorder="1" applyAlignment="1">
      <alignment horizontal="distributed" indent="1"/>
    </xf>
    <xf numFmtId="182" fontId="15" fillId="37" borderId="51" xfId="0" applyNumberFormat="1" applyFont="1" applyFill="1" applyBorder="1" applyAlignment="1">
      <alignment horizontal="right"/>
    </xf>
    <xf numFmtId="182" fontId="16" fillId="33" borderId="43" xfId="0" applyNumberFormat="1" applyFont="1" applyFill="1" applyBorder="1" applyAlignment="1">
      <alignment horizontal="distributed" indent="1"/>
    </xf>
    <xf numFmtId="182" fontId="16" fillId="36" borderId="44" xfId="0" applyNumberFormat="1" applyFont="1" applyFill="1" applyBorder="1" applyAlignment="1">
      <alignment horizontal="right"/>
    </xf>
    <xf numFmtId="182" fontId="16" fillId="36" borderId="45" xfId="0" applyNumberFormat="1" applyFont="1" applyFill="1" applyBorder="1" applyAlignment="1">
      <alignment horizontal="right"/>
    </xf>
    <xf numFmtId="182" fontId="16" fillId="36" borderId="45" xfId="0" applyNumberFormat="1" applyFont="1" applyFill="1" applyBorder="1" applyAlignment="1" applyProtection="1">
      <alignment horizontal="right"/>
      <protection/>
    </xf>
    <xf numFmtId="182" fontId="16" fillId="36" borderId="48" xfId="0" applyNumberFormat="1" applyFont="1" applyFill="1" applyBorder="1" applyAlignment="1">
      <alignment horizontal="right"/>
    </xf>
    <xf numFmtId="182" fontId="16" fillId="36" borderId="47" xfId="0" applyNumberFormat="1" applyFont="1" applyFill="1" applyBorder="1" applyAlignment="1">
      <alignment horizontal="right"/>
    </xf>
    <xf numFmtId="182" fontId="16" fillId="36" borderId="51" xfId="0" applyNumberFormat="1" applyFont="1" applyFill="1" applyBorder="1" applyAlignment="1">
      <alignment horizontal="right"/>
    </xf>
    <xf numFmtId="182" fontId="16" fillId="36" borderId="49" xfId="0" applyNumberFormat="1" applyFont="1" applyFill="1" applyBorder="1" applyAlignment="1">
      <alignment horizontal="right"/>
    </xf>
    <xf numFmtId="182" fontId="15" fillId="33" borderId="43" xfId="0" applyNumberFormat="1" applyFont="1" applyFill="1" applyBorder="1" applyAlignment="1">
      <alignment horizontal="distributed" indent="1"/>
    </xf>
    <xf numFmtId="182" fontId="15" fillId="36" borderId="44" xfId="0" applyNumberFormat="1" applyFont="1" applyFill="1" applyBorder="1" applyAlignment="1">
      <alignment horizontal="right"/>
    </xf>
    <xf numFmtId="182" fontId="15" fillId="36" borderId="45" xfId="0" applyNumberFormat="1" applyFont="1" applyFill="1" applyBorder="1" applyAlignment="1">
      <alignment horizontal="right"/>
    </xf>
    <xf numFmtId="182" fontId="15" fillId="36" borderId="45" xfId="0" applyNumberFormat="1" applyFont="1" applyFill="1" applyBorder="1" applyAlignment="1" applyProtection="1">
      <alignment horizontal="right"/>
      <protection/>
    </xf>
    <xf numFmtId="182" fontId="15" fillId="36" borderId="47" xfId="0" applyNumberFormat="1" applyFont="1" applyFill="1" applyBorder="1" applyAlignment="1">
      <alignment horizontal="right"/>
    </xf>
    <xf numFmtId="182" fontId="15" fillId="36" borderId="51" xfId="0" applyNumberFormat="1" applyFont="1" applyFill="1" applyBorder="1" applyAlignment="1">
      <alignment horizontal="right"/>
    </xf>
    <xf numFmtId="182" fontId="15" fillId="36" borderId="49" xfId="0" applyNumberFormat="1" applyFont="1" applyFill="1" applyBorder="1" applyAlignment="1">
      <alignment horizontal="right"/>
    </xf>
    <xf numFmtId="182" fontId="15" fillId="33" borderId="52" xfId="0" applyNumberFormat="1" applyFont="1" applyFill="1" applyBorder="1" applyAlignment="1" applyProtection="1">
      <alignment horizontal="center"/>
      <protection/>
    </xf>
    <xf numFmtId="182" fontId="15" fillId="34" borderId="53" xfId="0" applyNumberFormat="1" applyFont="1" applyFill="1" applyBorder="1" applyAlignment="1">
      <alignment horizontal="right"/>
    </xf>
    <xf numFmtId="182" fontId="15" fillId="34" borderId="54" xfId="0" applyNumberFormat="1" applyFont="1" applyFill="1" applyBorder="1" applyAlignment="1">
      <alignment horizontal="right"/>
    </xf>
    <xf numFmtId="182" fontId="15" fillId="34" borderId="55" xfId="0" applyNumberFormat="1" applyFont="1" applyFill="1" applyBorder="1" applyAlignment="1">
      <alignment horizontal="right"/>
    </xf>
    <xf numFmtId="182" fontId="15" fillId="35" borderId="54" xfId="0" applyNumberFormat="1" applyFont="1" applyFill="1" applyBorder="1" applyAlignment="1">
      <alignment horizontal="right"/>
    </xf>
    <xf numFmtId="182" fontId="15" fillId="35" borderId="56" xfId="0" applyNumberFormat="1" applyFont="1" applyFill="1" applyBorder="1" applyAlignment="1">
      <alignment horizontal="right"/>
    </xf>
    <xf numFmtId="182" fontId="15" fillId="35" borderId="57" xfId="0" applyNumberFormat="1" applyFont="1" applyFill="1" applyBorder="1" applyAlignment="1">
      <alignment horizontal="right"/>
    </xf>
    <xf numFmtId="182" fontId="15" fillId="35" borderId="58" xfId="0" applyNumberFormat="1" applyFont="1" applyFill="1" applyBorder="1" applyAlignment="1">
      <alignment horizontal="right"/>
    </xf>
    <xf numFmtId="182" fontId="15" fillId="36" borderId="53" xfId="0" applyNumberFormat="1" applyFont="1" applyFill="1" applyBorder="1" applyAlignment="1">
      <alignment horizontal="right"/>
    </xf>
    <xf numFmtId="182" fontId="15" fillId="36" borderId="54" xfId="0" applyNumberFormat="1" applyFont="1" applyFill="1" applyBorder="1" applyAlignment="1">
      <alignment horizontal="right"/>
    </xf>
    <xf numFmtId="182" fontId="15" fillId="36" borderId="56" xfId="0" applyNumberFormat="1" applyFont="1" applyFill="1" applyBorder="1" applyAlignment="1">
      <alignment horizontal="right"/>
    </xf>
    <xf numFmtId="182" fontId="15" fillId="36" borderId="57" xfId="0" applyNumberFormat="1" applyFont="1" applyFill="1" applyBorder="1" applyAlignment="1">
      <alignment horizontal="right"/>
    </xf>
    <xf numFmtId="182" fontId="15" fillId="36" borderId="59" xfId="0" applyNumberFormat="1" applyFont="1" applyFill="1" applyBorder="1" applyAlignment="1">
      <alignment horizontal="right"/>
    </xf>
    <xf numFmtId="182" fontId="15" fillId="36" borderId="60" xfId="0" applyNumberFormat="1" applyFont="1" applyFill="1" applyBorder="1" applyAlignment="1">
      <alignment horizontal="right"/>
    </xf>
    <xf numFmtId="182" fontId="15" fillId="36" borderId="58" xfId="0" applyNumberFormat="1" applyFont="1" applyFill="1" applyBorder="1" applyAlignment="1">
      <alignment horizontal="right"/>
    </xf>
    <xf numFmtId="182" fontId="15" fillId="0" borderId="0" xfId="0" applyNumberFormat="1" applyFont="1" applyAlignment="1">
      <alignment horizontal="right"/>
    </xf>
    <xf numFmtId="182" fontId="15" fillId="0" borderId="0" xfId="0" applyNumberFormat="1" applyFont="1" applyFill="1" applyAlignment="1" applyProtection="1">
      <alignment horizontal="right"/>
      <protection/>
    </xf>
    <xf numFmtId="182" fontId="15" fillId="0" borderId="0" xfId="0" applyNumberFormat="1" applyFont="1" applyFill="1" applyAlignment="1">
      <alignment horizontal="right"/>
    </xf>
    <xf numFmtId="182" fontId="15" fillId="33" borderId="0" xfId="0" applyNumberFormat="1" applyFont="1" applyFill="1" applyAlignment="1">
      <alignment horizontal="center"/>
    </xf>
    <xf numFmtId="182" fontId="15" fillId="0" borderId="0" xfId="0" applyNumberFormat="1" applyFont="1" applyFill="1" applyAlignment="1">
      <alignment/>
    </xf>
    <xf numFmtId="182" fontId="15" fillId="33" borderId="0" xfId="0" applyNumberFormat="1" applyFont="1" applyFill="1" applyAlignment="1" applyProtection="1">
      <alignment/>
      <protection/>
    </xf>
    <xf numFmtId="182" fontId="15" fillId="33" borderId="0" xfId="0" applyNumberFormat="1" applyFont="1" applyFill="1" applyBorder="1" applyAlignment="1" applyProtection="1">
      <alignment/>
      <protection/>
    </xf>
    <xf numFmtId="182" fontId="15" fillId="0" borderId="0" xfId="0" applyNumberFormat="1" applyFont="1" applyAlignment="1">
      <alignment/>
    </xf>
    <xf numFmtId="182" fontId="15" fillId="36" borderId="25" xfId="0" applyNumberFormat="1" applyFont="1" applyFill="1" applyBorder="1" applyAlignment="1" applyProtection="1">
      <alignment/>
      <protection/>
    </xf>
    <xf numFmtId="182" fontId="15" fillId="36" borderId="61" xfId="0" applyNumberFormat="1" applyFont="1" applyFill="1" applyBorder="1" applyAlignment="1" applyProtection="1">
      <alignment/>
      <protection/>
    </xf>
    <xf numFmtId="182" fontId="15" fillId="0" borderId="45" xfId="0" applyNumberFormat="1" applyFont="1" applyFill="1" applyBorder="1" applyAlignment="1">
      <alignment/>
    </xf>
    <xf numFmtId="182" fontId="15" fillId="0" borderId="45" xfId="0" applyNumberFormat="1" applyFont="1" applyBorder="1" applyAlignment="1">
      <alignment/>
    </xf>
    <xf numFmtId="182" fontId="16" fillId="0" borderId="45" xfId="0" applyNumberFormat="1" applyFont="1" applyBorder="1" applyAlignment="1">
      <alignment/>
    </xf>
    <xf numFmtId="182" fontId="15" fillId="0" borderId="0" xfId="0" applyNumberFormat="1" applyFont="1" applyFill="1" applyBorder="1" applyAlignment="1">
      <alignment horizontal="right"/>
    </xf>
    <xf numFmtId="182" fontId="16" fillId="34" borderId="62" xfId="0" applyNumberFormat="1" applyFont="1" applyFill="1" applyBorder="1" applyAlignment="1">
      <alignment horizontal="right"/>
    </xf>
    <xf numFmtId="182" fontId="15" fillId="38" borderId="48" xfId="0" applyNumberFormat="1" applyFont="1" applyFill="1" applyBorder="1" applyAlignment="1">
      <alignment horizontal="right"/>
    </xf>
    <xf numFmtId="182" fontId="15" fillId="38" borderId="45" xfId="0" applyNumberFormat="1" applyFont="1" applyFill="1" applyBorder="1" applyAlignment="1">
      <alignment horizontal="right"/>
    </xf>
    <xf numFmtId="182" fontId="15" fillId="38" borderId="50" xfId="0" applyNumberFormat="1" applyFont="1" applyFill="1" applyBorder="1" applyAlignment="1">
      <alignment horizontal="right"/>
    </xf>
    <xf numFmtId="182" fontId="16" fillId="38" borderId="0" xfId="0" applyNumberFormat="1" applyFont="1" applyFill="1" applyBorder="1" applyAlignment="1">
      <alignment horizontal="left"/>
    </xf>
    <xf numFmtId="182" fontId="16" fillId="36" borderId="47" xfId="0" applyNumberFormat="1" applyFont="1" applyFill="1" applyBorder="1" applyAlignment="1" applyProtection="1">
      <alignment horizontal="right"/>
      <protection/>
    </xf>
    <xf numFmtId="182" fontId="74" fillId="33" borderId="0" xfId="0" applyNumberFormat="1" applyFont="1" applyFill="1" applyBorder="1" applyAlignment="1">
      <alignment horizontal="left"/>
    </xf>
    <xf numFmtId="182" fontId="75" fillId="33" borderId="0" xfId="0" applyNumberFormat="1" applyFont="1" applyFill="1" applyBorder="1" applyAlignment="1" applyProtection="1">
      <alignment horizontal="center"/>
      <protection/>
    </xf>
    <xf numFmtId="37" fontId="76" fillId="0" borderId="0" xfId="64" applyFont="1" applyFill="1">
      <alignment/>
      <protection/>
    </xf>
    <xf numFmtId="176" fontId="76" fillId="0" borderId="0" xfId="64" applyNumberFormat="1" applyFont="1" applyFill="1">
      <alignment/>
      <protection/>
    </xf>
    <xf numFmtId="37" fontId="76" fillId="0" borderId="0" xfId="64" applyFont="1" applyFill="1" applyAlignment="1">
      <alignment horizontal="right"/>
      <protection/>
    </xf>
    <xf numFmtId="177" fontId="76" fillId="0" borderId="0" xfId="64" applyNumberFormat="1" applyFont="1" applyFill="1">
      <alignment/>
      <protection/>
    </xf>
    <xf numFmtId="37" fontId="77" fillId="0" borderId="0" xfId="64" applyFont="1" applyFill="1" applyAlignment="1" quotePrefix="1">
      <alignment horizontal="right"/>
      <protection/>
    </xf>
    <xf numFmtId="2" fontId="77" fillId="0" borderId="0" xfId="64" applyNumberFormat="1" applyFont="1" applyFill="1" applyAlignment="1">
      <alignment horizontal="right"/>
      <protection/>
    </xf>
    <xf numFmtId="37" fontId="77" fillId="0" borderId="0" xfId="64" applyFont="1" applyFill="1">
      <alignment/>
      <protection/>
    </xf>
    <xf numFmtId="2" fontId="76" fillId="0" borderId="0" xfId="64" applyNumberFormat="1" applyFont="1" applyFill="1">
      <alignment/>
      <protection/>
    </xf>
    <xf numFmtId="37" fontId="76" fillId="0" borderId="0" xfId="64" applyNumberFormat="1" applyFont="1" applyFill="1">
      <alignment/>
      <protection/>
    </xf>
    <xf numFmtId="37" fontId="76" fillId="0" borderId="0" xfId="64" applyFont="1" applyFill="1" applyBorder="1">
      <alignment/>
      <protection/>
    </xf>
    <xf numFmtId="37" fontId="76" fillId="0" borderId="0" xfId="64" applyFont="1" applyFill="1" applyBorder="1" applyAlignment="1">
      <alignment/>
      <protection/>
    </xf>
    <xf numFmtId="37" fontId="76" fillId="0" borderId="0" xfId="64" applyNumberFormat="1" applyFont="1" applyFill="1" applyBorder="1" applyAlignment="1">
      <alignment/>
      <protection/>
    </xf>
    <xf numFmtId="37" fontId="76" fillId="0" borderId="0" xfId="64" applyNumberFormat="1" applyFont="1" applyFill="1" applyBorder="1">
      <alignment/>
      <protection/>
    </xf>
    <xf numFmtId="176" fontId="76" fillId="0" borderId="0" xfId="64" applyNumberFormat="1" applyFont="1" applyFill="1" applyBorder="1">
      <alignment/>
      <protection/>
    </xf>
    <xf numFmtId="37" fontId="76" fillId="0" borderId="0" xfId="64" applyFont="1" applyFill="1" applyBorder="1" applyAlignment="1">
      <alignment horizontal="right"/>
      <protection/>
    </xf>
    <xf numFmtId="177" fontId="76" fillId="0" borderId="0" xfId="64" applyNumberFormat="1" applyFont="1" applyFill="1" applyBorder="1">
      <alignment/>
      <protection/>
    </xf>
    <xf numFmtId="2" fontId="76" fillId="0" borderId="0" xfId="64" applyNumberFormat="1" applyFont="1" applyFill="1" applyBorder="1">
      <alignment/>
      <protection/>
    </xf>
    <xf numFmtId="37" fontId="76" fillId="0" borderId="0" xfId="64" applyFont="1" applyFill="1" applyBorder="1" applyAlignment="1">
      <alignment horizontal="left"/>
      <protection/>
    </xf>
    <xf numFmtId="37" fontId="76" fillId="0" borderId="13" xfId="64" applyFont="1" applyFill="1" applyBorder="1" applyAlignment="1" quotePrefix="1">
      <alignment horizontal="right"/>
      <protection/>
    </xf>
    <xf numFmtId="37" fontId="76" fillId="0" borderId="10" xfId="64" applyFont="1" applyFill="1" applyBorder="1" applyAlignment="1">
      <alignment horizontal="center" vertical="center"/>
      <protection/>
    </xf>
    <xf numFmtId="37" fontId="76" fillId="0" borderId="14" xfId="64" applyFont="1" applyFill="1" applyBorder="1" applyAlignment="1">
      <alignment horizontal="center" vertical="center"/>
      <protection/>
    </xf>
    <xf numFmtId="176" fontId="76" fillId="0" borderId="14" xfId="64" applyNumberFormat="1" applyFont="1" applyFill="1" applyBorder="1" applyAlignment="1">
      <alignment horizontal="center" vertical="center"/>
      <protection/>
    </xf>
    <xf numFmtId="37" fontId="76" fillId="0" borderId="18" xfId="64" applyFont="1" applyFill="1" applyBorder="1" applyAlignment="1">
      <alignment horizontal="center" vertical="center"/>
      <protection/>
    </xf>
    <xf numFmtId="37" fontId="76" fillId="0" borderId="10" xfId="64" applyFont="1" applyFill="1" applyBorder="1" applyAlignment="1">
      <alignment horizontal="right" vertical="center"/>
      <protection/>
    </xf>
    <xf numFmtId="177" fontId="76" fillId="0" borderId="18" xfId="64" applyNumberFormat="1" applyFont="1" applyFill="1" applyBorder="1" applyAlignment="1">
      <alignment horizontal="center" vertical="center"/>
      <protection/>
    </xf>
    <xf numFmtId="2" fontId="76" fillId="0" borderId="14" xfId="64" applyNumberFormat="1" applyFont="1" applyFill="1" applyBorder="1" applyAlignment="1">
      <alignment horizontal="center" vertical="center"/>
      <protection/>
    </xf>
    <xf numFmtId="176" fontId="76" fillId="0" borderId="10" xfId="64" applyNumberFormat="1" applyFont="1" applyFill="1" applyBorder="1" applyAlignment="1">
      <alignment horizontal="center" vertical="center"/>
      <protection/>
    </xf>
    <xf numFmtId="37" fontId="76" fillId="0" borderId="10" xfId="64" applyNumberFormat="1" applyFont="1" applyFill="1" applyBorder="1" applyAlignment="1">
      <alignment horizontal="center" vertical="center"/>
      <protection/>
    </xf>
    <xf numFmtId="37" fontId="76" fillId="0" borderId="0" xfId="64" applyFont="1" applyFill="1" applyBorder="1" applyAlignment="1">
      <alignment horizontal="center" vertical="center"/>
      <protection/>
    </xf>
    <xf numFmtId="37" fontId="76" fillId="0" borderId="0" xfId="64" applyFont="1" applyFill="1" applyBorder="1" applyAlignment="1" quotePrefix="1">
      <alignment horizontal="right"/>
      <protection/>
    </xf>
    <xf numFmtId="0" fontId="76" fillId="0" borderId="0" xfId="0" applyFont="1" applyFill="1" applyBorder="1" applyAlignment="1">
      <alignment horizontal="center" vertical="center"/>
    </xf>
    <xf numFmtId="37" fontId="76" fillId="0" borderId="0" xfId="64" applyNumberFormat="1" applyFont="1" applyFill="1" applyBorder="1" applyAlignment="1">
      <alignment horizontal="center" vertical="center"/>
      <protection/>
    </xf>
    <xf numFmtId="37" fontId="76" fillId="0" borderId="12" xfId="64" applyFont="1" applyFill="1" applyBorder="1">
      <alignment/>
      <protection/>
    </xf>
    <xf numFmtId="49" fontId="76" fillId="0" borderId="0" xfId="64" applyNumberFormat="1" applyFont="1" applyFill="1" applyBorder="1" applyAlignment="1" applyProtection="1">
      <alignment horizontal="center" vertical="center"/>
      <protection/>
    </xf>
    <xf numFmtId="37" fontId="76" fillId="0" borderId="63" xfId="64" applyFont="1" applyFill="1" applyBorder="1" applyAlignment="1">
      <alignment horizontal="center" vertical="center"/>
      <protection/>
    </xf>
    <xf numFmtId="176" fontId="76" fillId="0" borderId="63" xfId="64" applyNumberFormat="1" applyFont="1" applyFill="1" applyBorder="1" applyAlignment="1">
      <alignment horizontal="center" vertical="center"/>
      <protection/>
    </xf>
    <xf numFmtId="177" fontId="76" fillId="0" borderId="63" xfId="64" applyNumberFormat="1" applyFont="1" applyFill="1" applyBorder="1" applyAlignment="1" applyProtection="1">
      <alignment horizontal="center" vertical="center"/>
      <protection/>
    </xf>
    <xf numFmtId="2" fontId="76" fillId="0" borderId="63" xfId="64" applyNumberFormat="1" applyFont="1" applyFill="1" applyBorder="1" applyAlignment="1">
      <alignment horizontal="center" vertical="center"/>
      <protection/>
    </xf>
    <xf numFmtId="37" fontId="76" fillId="0" borderId="13" xfId="64" applyFont="1" applyFill="1" applyBorder="1" applyAlignment="1">
      <alignment horizontal="center" vertical="center"/>
      <protection/>
    </xf>
    <xf numFmtId="2" fontId="76" fillId="0" borderId="20" xfId="64" applyNumberFormat="1" applyFont="1" applyFill="1" applyBorder="1" applyAlignment="1">
      <alignment horizontal="center" vertical="center"/>
      <protection/>
    </xf>
    <xf numFmtId="37" fontId="76" fillId="0" borderId="20" xfId="64" applyNumberFormat="1" applyFont="1" applyFill="1" applyBorder="1" applyAlignment="1">
      <alignment horizontal="center" vertical="center"/>
      <protection/>
    </xf>
    <xf numFmtId="176" fontId="76" fillId="0" borderId="63" xfId="64" applyNumberFormat="1" applyFont="1" applyFill="1" applyBorder="1" applyAlignment="1" applyProtection="1">
      <alignment horizontal="center" vertical="center"/>
      <protection/>
    </xf>
    <xf numFmtId="37" fontId="76" fillId="0" borderId="0" xfId="64" applyFont="1" applyFill="1" applyBorder="1" applyAlignment="1" applyProtection="1">
      <alignment horizontal="right" vertical="center"/>
      <protection/>
    </xf>
    <xf numFmtId="177" fontId="76" fillId="0" borderId="63" xfId="64" applyNumberFormat="1" applyFont="1" applyFill="1" applyBorder="1" applyAlignment="1">
      <alignment horizontal="center" vertical="center"/>
      <protection/>
    </xf>
    <xf numFmtId="2" fontId="76" fillId="0" borderId="63" xfId="64" applyNumberFormat="1" applyFont="1" applyFill="1" applyBorder="1" applyAlignment="1" applyProtection="1">
      <alignment horizontal="center" vertical="center"/>
      <protection/>
    </xf>
    <xf numFmtId="37" fontId="76" fillId="0" borderId="63" xfId="64" applyFont="1" applyFill="1" applyBorder="1" applyAlignment="1" applyProtection="1" quotePrefix="1">
      <alignment horizontal="center" vertical="center"/>
      <protection/>
    </xf>
    <xf numFmtId="2" fontId="76" fillId="0" borderId="22" xfId="64" applyNumberFormat="1" applyFont="1" applyFill="1" applyBorder="1" applyAlignment="1" applyProtection="1">
      <alignment horizontal="center" vertical="center"/>
      <protection/>
    </xf>
    <xf numFmtId="37" fontId="76" fillId="0" borderId="0" xfId="64" applyNumberFormat="1" applyFont="1" applyFill="1" applyBorder="1" applyAlignment="1" applyProtection="1">
      <alignment horizontal="center" vertical="center"/>
      <protection/>
    </xf>
    <xf numFmtId="37" fontId="76" fillId="0" borderId="63" xfId="64" applyNumberFormat="1" applyFont="1" applyFill="1" applyBorder="1" applyAlignment="1" applyProtection="1">
      <alignment horizontal="center" vertical="center"/>
      <protection/>
    </xf>
    <xf numFmtId="37" fontId="76" fillId="0" borderId="0" xfId="64" applyFont="1" applyFill="1" applyBorder="1" applyAlignment="1" applyProtection="1" quotePrefix="1">
      <alignment horizontal="center" vertical="center"/>
      <protection/>
    </xf>
    <xf numFmtId="37" fontId="76" fillId="0" borderId="64" xfId="64" applyFont="1" applyFill="1" applyBorder="1" applyAlignment="1" applyProtection="1">
      <alignment horizontal="left" vertical="top"/>
      <protection/>
    </xf>
    <xf numFmtId="37" fontId="76" fillId="0" borderId="19" xfId="64" applyFont="1" applyFill="1" applyBorder="1" applyAlignment="1">
      <alignment horizontal="center" vertical="center"/>
      <protection/>
    </xf>
    <xf numFmtId="176" fontId="76" fillId="0" borderId="19" xfId="64" applyNumberFormat="1" applyFont="1" applyFill="1" applyBorder="1" applyAlignment="1" applyProtection="1">
      <alignment horizontal="center" vertical="center"/>
      <protection/>
    </xf>
    <xf numFmtId="177" fontId="76" fillId="0" borderId="19" xfId="64" applyNumberFormat="1" applyFont="1" applyFill="1" applyBorder="1" applyAlignment="1" applyProtection="1">
      <alignment horizontal="center" vertical="center"/>
      <protection/>
    </xf>
    <xf numFmtId="2" fontId="76" fillId="0" borderId="19" xfId="64" applyNumberFormat="1" applyFont="1" applyFill="1" applyBorder="1" applyAlignment="1" applyProtection="1">
      <alignment horizontal="center" vertical="center"/>
      <protection/>
    </xf>
    <xf numFmtId="2" fontId="76" fillId="0" borderId="21" xfId="64" applyNumberFormat="1" applyFont="1" applyFill="1" applyBorder="1" applyAlignment="1" applyProtection="1">
      <alignment horizontal="center" vertical="center"/>
      <protection/>
    </xf>
    <xf numFmtId="37" fontId="76" fillId="0" borderId="11" xfId="64" applyNumberFormat="1" applyFont="1" applyFill="1" applyBorder="1" applyAlignment="1" applyProtection="1">
      <alignment horizontal="center" vertical="center"/>
      <protection/>
    </xf>
    <xf numFmtId="37" fontId="76" fillId="0" borderId="19" xfId="64" applyNumberFormat="1" applyFont="1" applyFill="1" applyBorder="1" applyAlignment="1" applyProtection="1">
      <alignment horizontal="center" vertical="center"/>
      <protection/>
    </xf>
    <xf numFmtId="37" fontId="76" fillId="0" borderId="0" xfId="64" applyFont="1" applyFill="1" applyBorder="1" applyAlignment="1" applyProtection="1">
      <alignment horizontal="left" vertical="top"/>
      <protection/>
    </xf>
    <xf numFmtId="37" fontId="76" fillId="0" borderId="0" xfId="64" applyFont="1" applyFill="1" applyAlignment="1">
      <alignment/>
      <protection/>
    </xf>
    <xf numFmtId="176" fontId="76" fillId="0" borderId="0" xfId="64" applyNumberFormat="1" applyFont="1" applyFill="1" applyAlignment="1">
      <alignment/>
      <protection/>
    </xf>
    <xf numFmtId="177" fontId="76" fillId="0" borderId="0" xfId="64" applyNumberFormat="1" applyFont="1" applyFill="1" applyAlignment="1" applyProtection="1">
      <alignment/>
      <protection/>
    </xf>
    <xf numFmtId="2" fontId="76" fillId="0" borderId="0" xfId="64" applyNumberFormat="1" applyFont="1" applyFill="1" applyAlignment="1">
      <alignment/>
      <protection/>
    </xf>
    <xf numFmtId="37" fontId="76" fillId="0" borderId="0" xfId="64" applyNumberFormat="1" applyFont="1" applyFill="1" applyAlignment="1">
      <alignment/>
      <protection/>
    </xf>
    <xf numFmtId="37" fontId="78" fillId="0" borderId="0" xfId="64" applyFont="1" applyFill="1">
      <alignment/>
      <protection/>
    </xf>
    <xf numFmtId="37" fontId="78" fillId="0" borderId="12" xfId="64" applyFont="1" applyFill="1" applyBorder="1" applyAlignment="1" applyProtection="1">
      <alignment horizontal="left"/>
      <protection/>
    </xf>
    <xf numFmtId="37" fontId="78" fillId="0" borderId="0" xfId="64" applyFont="1" applyFill="1" applyBorder="1" applyAlignment="1" applyProtection="1">
      <alignment/>
      <protection/>
    </xf>
    <xf numFmtId="176" fontId="78" fillId="0" borderId="0" xfId="64" applyNumberFormat="1" applyFont="1" applyFill="1" applyAlignment="1" applyProtection="1">
      <alignment/>
      <protection/>
    </xf>
    <xf numFmtId="178" fontId="78" fillId="0" borderId="0" xfId="64" applyNumberFormat="1" applyFont="1" applyFill="1" applyAlignment="1" applyProtection="1">
      <alignment/>
      <protection/>
    </xf>
    <xf numFmtId="178" fontId="78" fillId="0" borderId="0" xfId="64" applyNumberFormat="1" applyFont="1" applyFill="1" applyAlignment="1" applyProtection="1">
      <alignment horizontal="right"/>
      <protection/>
    </xf>
    <xf numFmtId="179" fontId="78" fillId="0" borderId="0" xfId="48" applyNumberFormat="1" applyFont="1" applyFill="1" applyAlignment="1" applyProtection="1">
      <alignment/>
      <protection/>
    </xf>
    <xf numFmtId="177" fontId="78" fillId="0" borderId="0" xfId="64" applyNumberFormat="1" applyFont="1" applyFill="1" applyAlignment="1" applyProtection="1">
      <alignment/>
      <protection/>
    </xf>
    <xf numFmtId="2" fontId="78" fillId="0" borderId="0" xfId="64" applyNumberFormat="1" applyFont="1" applyFill="1" applyAlignment="1" applyProtection="1">
      <alignment/>
      <protection/>
    </xf>
    <xf numFmtId="181" fontId="78" fillId="0" borderId="0" xfId="64" applyNumberFormat="1" applyFont="1" applyFill="1" applyAlignment="1" applyProtection="1">
      <alignment/>
      <protection/>
    </xf>
    <xf numFmtId="37" fontId="78" fillId="0" borderId="0" xfId="64" applyFont="1" applyFill="1" applyBorder="1" applyAlignment="1" applyProtection="1">
      <alignment horizontal="left"/>
      <protection/>
    </xf>
    <xf numFmtId="37" fontId="78" fillId="0" borderId="0" xfId="64" applyNumberFormat="1" applyFont="1" applyFill="1" applyBorder="1" applyAlignment="1" applyProtection="1">
      <alignment/>
      <protection/>
    </xf>
    <xf numFmtId="37" fontId="78" fillId="0" borderId="0" xfId="64" applyNumberFormat="1" applyFont="1" applyFill="1" applyBorder="1" applyProtection="1">
      <alignment/>
      <protection/>
    </xf>
    <xf numFmtId="37" fontId="78" fillId="0" borderId="0" xfId="64" applyFont="1" applyFill="1" applyBorder="1" applyProtection="1">
      <alignment/>
      <protection/>
    </xf>
    <xf numFmtId="37" fontId="78" fillId="0" borderId="0" xfId="64" applyFont="1" applyFill="1" applyBorder="1">
      <alignment/>
      <protection/>
    </xf>
    <xf numFmtId="37" fontId="78" fillId="0" borderId="12" xfId="64" applyFont="1" applyFill="1" applyBorder="1" applyAlignment="1" applyProtection="1">
      <alignment horizontal="center"/>
      <protection/>
    </xf>
    <xf numFmtId="37" fontId="76" fillId="0" borderId="12" xfId="64" applyFont="1" applyFill="1" applyBorder="1" applyAlignment="1">
      <alignment horizontal="center"/>
      <protection/>
    </xf>
    <xf numFmtId="178" fontId="79" fillId="0" borderId="0" xfId="64" applyNumberFormat="1" applyFont="1" applyFill="1" applyAlignment="1" applyProtection="1">
      <alignment/>
      <protection/>
    </xf>
    <xf numFmtId="178" fontId="79" fillId="0" borderId="0" xfId="64" applyNumberFormat="1" applyFont="1" applyFill="1" applyAlignment="1" applyProtection="1">
      <alignment horizontal="right"/>
      <protection/>
    </xf>
    <xf numFmtId="179" fontId="76" fillId="0" borderId="0" xfId="48" applyNumberFormat="1" applyFont="1" applyFill="1" applyAlignment="1" applyProtection="1">
      <alignment/>
      <protection/>
    </xf>
    <xf numFmtId="37" fontId="76" fillId="0" borderId="12" xfId="64" applyFont="1" applyFill="1" applyBorder="1" applyAlignment="1" applyProtection="1">
      <alignment horizontal="center"/>
      <protection/>
    </xf>
    <xf numFmtId="37" fontId="76" fillId="0" borderId="0" xfId="64" applyFont="1" applyFill="1" applyBorder="1" applyAlignment="1" applyProtection="1">
      <alignment/>
      <protection/>
    </xf>
    <xf numFmtId="37" fontId="76" fillId="0" borderId="0" xfId="64" applyFont="1" applyFill="1" applyBorder="1" applyAlignment="1" applyProtection="1">
      <alignment vertical="center"/>
      <protection/>
    </xf>
    <xf numFmtId="176" fontId="76" fillId="0" borderId="0" xfId="64" applyNumberFormat="1" applyFont="1" applyFill="1" applyAlignment="1" applyProtection="1">
      <alignment/>
      <protection/>
    </xf>
    <xf numFmtId="178" fontId="76" fillId="0" borderId="0" xfId="64" applyNumberFormat="1" applyFont="1" applyFill="1" applyAlignment="1" applyProtection="1">
      <alignment/>
      <protection/>
    </xf>
    <xf numFmtId="178" fontId="76" fillId="0" borderId="0" xfId="64" applyNumberFormat="1" applyFont="1" applyFill="1" applyAlignment="1" applyProtection="1">
      <alignment horizontal="right"/>
      <protection/>
    </xf>
    <xf numFmtId="37" fontId="76" fillId="0" borderId="0" xfId="64" applyNumberFormat="1" applyFont="1" applyFill="1" applyAlignment="1" applyProtection="1">
      <alignment/>
      <protection/>
    </xf>
    <xf numFmtId="2" fontId="76" fillId="0" borderId="0" xfId="64" applyNumberFormat="1" applyFont="1" applyFill="1" applyAlignment="1" applyProtection="1">
      <alignment/>
      <protection/>
    </xf>
    <xf numFmtId="37" fontId="76" fillId="0" borderId="0" xfId="64" applyFont="1" applyFill="1" applyAlignment="1" applyProtection="1">
      <alignment/>
      <protection/>
    </xf>
    <xf numFmtId="181" fontId="76" fillId="0" borderId="0" xfId="64" applyNumberFormat="1" applyFont="1" applyFill="1" applyAlignment="1" applyProtection="1">
      <alignment/>
      <protection/>
    </xf>
    <xf numFmtId="37" fontId="76" fillId="0" borderId="0" xfId="64" applyNumberFormat="1" applyFont="1" applyFill="1" applyBorder="1" applyAlignment="1" applyProtection="1">
      <alignment/>
      <protection/>
    </xf>
    <xf numFmtId="37" fontId="76" fillId="0" borderId="0" xfId="64" applyNumberFormat="1" applyFont="1" applyFill="1" applyBorder="1" applyProtection="1">
      <alignment/>
      <protection/>
    </xf>
    <xf numFmtId="37" fontId="76" fillId="0" borderId="0" xfId="64" applyFont="1" applyFill="1" applyBorder="1" applyProtection="1">
      <alignment/>
      <protection/>
    </xf>
    <xf numFmtId="179" fontId="76" fillId="0" borderId="0" xfId="48" applyNumberFormat="1" applyFont="1" applyFill="1" applyAlignment="1" applyProtection="1" quotePrefix="1">
      <alignment/>
      <protection/>
    </xf>
    <xf numFmtId="37" fontId="79" fillId="0" borderId="0" xfId="64" applyFont="1" applyFill="1" applyBorder="1" applyAlignment="1" applyProtection="1">
      <alignment/>
      <protection/>
    </xf>
    <xf numFmtId="37" fontId="79" fillId="0" borderId="0" xfId="64" applyNumberFormat="1" applyFont="1" applyFill="1" applyBorder="1" applyAlignment="1" applyProtection="1">
      <alignment/>
      <protection/>
    </xf>
    <xf numFmtId="37" fontId="79" fillId="0" borderId="0" xfId="64" applyNumberFormat="1" applyFont="1" applyFill="1" applyBorder="1" applyProtection="1">
      <alignment/>
      <protection/>
    </xf>
    <xf numFmtId="37" fontId="79" fillId="0" borderId="0" xfId="64" applyFont="1" applyFill="1" applyBorder="1" applyProtection="1">
      <alignment/>
      <protection/>
    </xf>
    <xf numFmtId="37" fontId="78" fillId="0" borderId="12" xfId="64" applyFont="1" applyFill="1" applyBorder="1" applyAlignment="1">
      <alignment horizontal="left"/>
      <protection/>
    </xf>
    <xf numFmtId="37" fontId="78" fillId="0" borderId="0" xfId="64" applyFont="1" applyFill="1" applyAlignment="1">
      <alignment/>
      <protection/>
    </xf>
    <xf numFmtId="178" fontId="80" fillId="0" borderId="0" xfId="64" applyNumberFormat="1" applyFont="1" applyFill="1" applyAlignment="1" applyProtection="1">
      <alignment/>
      <protection/>
    </xf>
    <xf numFmtId="178" fontId="80" fillId="0" borderId="0" xfId="64" applyNumberFormat="1" applyFont="1" applyFill="1" applyAlignment="1" applyProtection="1">
      <alignment horizontal="right"/>
      <protection/>
    </xf>
    <xf numFmtId="37" fontId="78" fillId="0" borderId="0" xfId="64" applyFont="1" applyFill="1" applyAlignment="1" applyProtection="1">
      <alignment/>
      <protection/>
    </xf>
    <xf numFmtId="37" fontId="78" fillId="0" borderId="0" xfId="64" applyFont="1" applyFill="1" applyBorder="1" applyAlignment="1" applyProtection="1">
      <alignment vertical="center"/>
      <protection/>
    </xf>
    <xf numFmtId="37" fontId="80" fillId="0" borderId="0" xfId="64" applyNumberFormat="1" applyFont="1" applyFill="1" applyBorder="1" applyAlignment="1" applyProtection="1">
      <alignment/>
      <protection/>
    </xf>
    <xf numFmtId="37" fontId="80" fillId="0" borderId="0" xfId="64" applyFont="1" applyFill="1" applyBorder="1" applyAlignment="1" applyProtection="1">
      <alignment/>
      <protection/>
    </xf>
    <xf numFmtId="37" fontId="80" fillId="0" borderId="0" xfId="64" applyNumberFormat="1" applyFont="1" applyFill="1" applyBorder="1" applyProtection="1">
      <alignment/>
      <protection/>
    </xf>
    <xf numFmtId="37" fontId="80" fillId="0" borderId="0" xfId="64" applyFont="1" applyFill="1" applyBorder="1" applyProtection="1">
      <alignment/>
      <protection/>
    </xf>
    <xf numFmtId="37" fontId="76" fillId="0" borderId="0" xfId="64" applyFont="1" applyFill="1" applyBorder="1" applyAlignment="1" applyProtection="1">
      <alignment horizontal="center"/>
      <protection/>
    </xf>
    <xf numFmtId="37" fontId="76" fillId="0" borderId="63" xfId="64" applyFont="1" applyFill="1" applyBorder="1" applyAlignment="1" applyProtection="1">
      <alignment/>
      <protection/>
    </xf>
    <xf numFmtId="37" fontId="79" fillId="0" borderId="0" xfId="64" applyFont="1" applyFill="1" applyBorder="1">
      <alignment/>
      <protection/>
    </xf>
    <xf numFmtId="37" fontId="79" fillId="0" borderId="0" xfId="64" applyFont="1" applyFill="1">
      <alignment/>
      <protection/>
    </xf>
    <xf numFmtId="37" fontId="78" fillId="0" borderId="0" xfId="64" applyFont="1" applyFill="1" applyAlignment="1">
      <alignment horizontal="left"/>
      <protection/>
    </xf>
    <xf numFmtId="37" fontId="78" fillId="0" borderId="63" xfId="64" applyFont="1" applyFill="1" applyBorder="1" applyAlignment="1" applyProtection="1">
      <alignment/>
      <protection/>
    </xf>
    <xf numFmtId="178" fontId="80" fillId="0" borderId="0" xfId="64" applyNumberFormat="1" applyFont="1" applyFill="1" applyBorder="1" applyAlignment="1" applyProtection="1">
      <alignment/>
      <protection/>
    </xf>
    <xf numFmtId="178" fontId="80" fillId="0" borderId="0" xfId="64" applyNumberFormat="1" applyFont="1" applyFill="1" applyBorder="1" applyAlignment="1" applyProtection="1">
      <alignment horizontal="right"/>
      <protection/>
    </xf>
    <xf numFmtId="179" fontId="78" fillId="0" borderId="0" xfId="48" applyNumberFormat="1" applyFont="1" applyFill="1" applyBorder="1" applyAlignment="1" applyProtection="1">
      <alignment/>
      <protection/>
    </xf>
    <xf numFmtId="37" fontId="76" fillId="0" borderId="0" xfId="64" applyFont="1" applyFill="1" applyAlignment="1" applyProtection="1">
      <alignment horizontal="center"/>
      <protection/>
    </xf>
    <xf numFmtId="178" fontId="76" fillId="0" borderId="0" xfId="64" applyNumberFormat="1" applyFont="1" applyFill="1" applyBorder="1" applyAlignment="1" applyProtection="1">
      <alignment/>
      <protection/>
    </xf>
    <xf numFmtId="178" fontId="76" fillId="0" borderId="0" xfId="64" applyNumberFormat="1" applyFont="1" applyFill="1" applyBorder="1" applyAlignment="1" applyProtection="1">
      <alignment horizontal="right"/>
      <protection/>
    </xf>
    <xf numFmtId="179" fontId="76" fillId="0" borderId="0" xfId="48" applyNumberFormat="1" applyFont="1" applyFill="1" applyBorder="1" applyAlignment="1" applyProtection="1">
      <alignment/>
      <protection/>
    </xf>
    <xf numFmtId="37" fontId="78" fillId="0" borderId="0" xfId="64" applyFont="1" applyFill="1" applyAlignment="1" applyProtection="1">
      <alignment horizontal="left"/>
      <protection/>
    </xf>
    <xf numFmtId="178" fontId="78" fillId="0" borderId="0" xfId="64" applyNumberFormat="1" applyFont="1" applyFill="1" applyBorder="1" applyAlignment="1" applyProtection="1">
      <alignment/>
      <protection/>
    </xf>
    <xf numFmtId="178" fontId="78" fillId="0" borderId="0" xfId="64" applyNumberFormat="1" applyFont="1" applyFill="1" applyBorder="1" applyAlignment="1" applyProtection="1">
      <alignment horizontal="right"/>
      <protection/>
    </xf>
    <xf numFmtId="37" fontId="80" fillId="0" borderId="0" xfId="64" applyFont="1" applyFill="1" applyBorder="1">
      <alignment/>
      <protection/>
    </xf>
    <xf numFmtId="37" fontId="80" fillId="0" borderId="0" xfId="64" applyFont="1" applyFill="1">
      <alignment/>
      <protection/>
    </xf>
    <xf numFmtId="38" fontId="76" fillId="0" borderId="0" xfId="48" applyFont="1" applyFill="1" applyBorder="1" applyAlignment="1" applyProtection="1">
      <alignment/>
      <protection/>
    </xf>
    <xf numFmtId="3" fontId="76" fillId="0" borderId="0" xfId="48" applyNumberFormat="1" applyFont="1" applyFill="1" applyBorder="1" applyAlignment="1" applyProtection="1">
      <alignment/>
      <protection/>
    </xf>
    <xf numFmtId="37" fontId="76" fillId="0" borderId="0" xfId="64" applyFont="1" applyFill="1" applyAlignment="1">
      <alignment horizontal="center"/>
      <protection/>
    </xf>
    <xf numFmtId="178" fontId="79" fillId="0" borderId="0" xfId="64" applyNumberFormat="1" applyFont="1" applyFill="1" applyBorder="1" applyAlignment="1" applyProtection="1">
      <alignment/>
      <protection/>
    </xf>
    <xf numFmtId="178" fontId="79" fillId="0" borderId="0" xfId="64" applyNumberFormat="1" applyFont="1" applyFill="1" applyBorder="1" applyAlignment="1" applyProtection="1">
      <alignment horizontal="right"/>
      <protection/>
    </xf>
    <xf numFmtId="37" fontId="76" fillId="0" borderId="11" xfId="64" applyFont="1" applyFill="1" applyBorder="1" applyAlignment="1">
      <alignment horizontal="center" shrinkToFit="1"/>
      <protection/>
    </xf>
    <xf numFmtId="37" fontId="76" fillId="0" borderId="19" xfId="64" applyFont="1" applyFill="1" applyBorder="1" applyAlignment="1">
      <alignment/>
      <protection/>
    </xf>
    <xf numFmtId="37" fontId="76" fillId="0" borderId="11" xfId="64" applyFont="1" applyFill="1" applyBorder="1" applyAlignment="1">
      <alignment/>
      <protection/>
    </xf>
    <xf numFmtId="176" fontId="76" fillId="0" borderId="11" xfId="64" applyNumberFormat="1" applyFont="1" applyFill="1" applyBorder="1" applyAlignment="1" applyProtection="1">
      <alignment/>
      <protection/>
    </xf>
    <xf numFmtId="2" fontId="76" fillId="0" borderId="11" xfId="64" applyNumberFormat="1" applyFont="1" applyFill="1" applyBorder="1" applyAlignment="1" applyProtection="1">
      <alignment/>
      <protection/>
    </xf>
    <xf numFmtId="2" fontId="76" fillId="0" borderId="11" xfId="64" applyNumberFormat="1" applyFont="1" applyFill="1" applyBorder="1" applyAlignment="1" applyProtection="1">
      <alignment horizontal="right"/>
      <protection/>
    </xf>
    <xf numFmtId="179" fontId="76" fillId="0" borderId="11" xfId="48" applyNumberFormat="1" applyFont="1" applyFill="1" applyBorder="1" applyAlignment="1" applyProtection="1">
      <alignment/>
      <protection/>
    </xf>
    <xf numFmtId="177" fontId="76" fillId="0" borderId="11" xfId="64" applyNumberFormat="1" applyFont="1" applyFill="1" applyBorder="1" applyAlignment="1" applyProtection="1">
      <alignment/>
      <protection/>
    </xf>
    <xf numFmtId="2" fontId="76" fillId="0" borderId="11" xfId="64" applyNumberFormat="1" applyFont="1" applyFill="1" applyBorder="1" applyAlignment="1">
      <alignment/>
      <protection/>
    </xf>
    <xf numFmtId="176" fontId="76" fillId="0" borderId="11" xfId="64" applyNumberFormat="1" applyFont="1" applyFill="1" applyBorder="1" applyAlignment="1">
      <alignment/>
      <protection/>
    </xf>
    <xf numFmtId="37" fontId="76" fillId="0" borderId="11" xfId="64" applyNumberFormat="1" applyFont="1" applyFill="1" applyBorder="1" applyAlignment="1">
      <alignment/>
      <protection/>
    </xf>
    <xf numFmtId="37" fontId="76" fillId="0" borderId="11" xfId="64" applyFont="1" applyFill="1" applyBorder="1">
      <alignment/>
      <protection/>
    </xf>
    <xf numFmtId="49" fontId="76" fillId="0" borderId="0" xfId="64" applyNumberFormat="1" applyFont="1" applyFill="1" applyAlignment="1" quotePrefix="1">
      <alignment/>
      <protection/>
    </xf>
    <xf numFmtId="37" fontId="76" fillId="0" borderId="0" xfId="64" applyFont="1" applyFill="1" applyProtection="1">
      <alignment/>
      <protection/>
    </xf>
    <xf numFmtId="37" fontId="76" fillId="0" borderId="10" xfId="64" applyFont="1" applyFill="1" applyBorder="1" applyProtection="1">
      <alignment/>
      <protection/>
    </xf>
    <xf numFmtId="176" fontId="76" fillId="0" borderId="0" xfId="64" applyNumberFormat="1" applyFont="1" applyFill="1" applyProtection="1">
      <alignment/>
      <protection/>
    </xf>
    <xf numFmtId="0" fontId="81" fillId="0" borderId="0" xfId="0" applyFont="1" applyFill="1" applyAlignment="1">
      <alignment vertical="center"/>
    </xf>
    <xf numFmtId="37" fontId="82" fillId="0" borderId="0" xfId="65" applyFont="1" applyFill="1">
      <alignment/>
      <protection/>
    </xf>
    <xf numFmtId="37" fontId="82" fillId="0" borderId="0" xfId="65" applyFont="1" applyFill="1" applyAlignment="1">
      <alignment horizontal="right"/>
      <protection/>
    </xf>
    <xf numFmtId="0" fontId="81" fillId="0" borderId="0" xfId="0" applyFont="1" applyFill="1" applyAlignment="1">
      <alignment horizontal="right" vertical="center"/>
    </xf>
    <xf numFmtId="37" fontId="76" fillId="0" borderId="63" xfId="64" applyFont="1" applyFill="1" applyBorder="1" applyAlignment="1" applyProtection="1">
      <alignment horizontal="center" vertical="center"/>
      <protection/>
    </xf>
    <xf numFmtId="37" fontId="76" fillId="0" borderId="0" xfId="64" applyFont="1" applyFill="1" applyBorder="1" applyAlignment="1" applyProtection="1">
      <alignment horizontal="center" vertical="center"/>
      <protection/>
    </xf>
    <xf numFmtId="37" fontId="8" fillId="0" borderId="0" xfId="64" applyFont="1" applyFill="1" applyBorder="1" applyAlignment="1" applyProtection="1">
      <alignment horizontal="left"/>
      <protection/>
    </xf>
    <xf numFmtId="38" fontId="15" fillId="38" borderId="50" xfId="0" applyNumberFormat="1" applyFont="1" applyFill="1" applyBorder="1" applyAlignment="1">
      <alignment horizontal="right"/>
    </xf>
    <xf numFmtId="180" fontId="15" fillId="38" borderId="50" xfId="0" applyNumberFormat="1" applyFont="1" applyFill="1" applyBorder="1" applyAlignment="1">
      <alignment horizontal="right"/>
    </xf>
    <xf numFmtId="182" fontId="15" fillId="36" borderId="65" xfId="0" applyNumberFormat="1" applyFont="1" applyFill="1" applyBorder="1" applyAlignment="1" applyProtection="1">
      <alignment horizontal="left"/>
      <protection/>
    </xf>
    <xf numFmtId="37" fontId="1" fillId="39" borderId="0" xfId="64" applyFont="1" applyFill="1">
      <alignment/>
      <protection/>
    </xf>
    <xf numFmtId="176" fontId="1" fillId="39" borderId="0" xfId="64" applyNumberFormat="1" applyFont="1" applyFill="1">
      <alignment/>
      <protection/>
    </xf>
    <xf numFmtId="37" fontId="1" fillId="39" borderId="0" xfId="64" applyFont="1" applyFill="1" applyAlignment="1">
      <alignment horizontal="right"/>
      <protection/>
    </xf>
    <xf numFmtId="177" fontId="1" fillId="39" borderId="0" xfId="64" applyNumberFormat="1" applyFont="1" applyFill="1">
      <alignment/>
      <protection/>
    </xf>
    <xf numFmtId="37" fontId="4" fillId="39" borderId="0" xfId="64" applyFont="1" applyFill="1" applyAlignment="1" quotePrefix="1">
      <alignment horizontal="right"/>
      <protection/>
    </xf>
    <xf numFmtId="37" fontId="4" fillId="39" borderId="0" xfId="64" applyFont="1" applyFill="1">
      <alignment/>
      <protection/>
    </xf>
    <xf numFmtId="2" fontId="4" fillId="39" borderId="0" xfId="64" applyNumberFormat="1" applyFont="1" applyFill="1" applyAlignment="1" quotePrefix="1">
      <alignment horizontal="right"/>
      <protection/>
    </xf>
    <xf numFmtId="2" fontId="1" fillId="39" borderId="0" xfId="64" applyNumberFormat="1" applyFont="1" applyFill="1">
      <alignment/>
      <protection/>
    </xf>
    <xf numFmtId="37" fontId="1" fillId="39" borderId="0" xfId="64" applyNumberFormat="1" applyFont="1" applyFill="1">
      <alignment/>
      <protection/>
    </xf>
    <xf numFmtId="37" fontId="1" fillId="39" borderId="0" xfId="64" applyFont="1" applyFill="1" applyBorder="1">
      <alignment/>
      <protection/>
    </xf>
    <xf numFmtId="37" fontId="1" fillId="39" borderId="0" xfId="64" applyFont="1" applyFill="1" applyBorder="1" applyAlignment="1">
      <alignment/>
      <protection/>
    </xf>
    <xf numFmtId="37" fontId="1" fillId="39" borderId="0" xfId="64" applyNumberFormat="1" applyFont="1" applyFill="1" applyBorder="1" applyAlignment="1">
      <alignment/>
      <protection/>
    </xf>
    <xf numFmtId="37" fontId="1" fillId="39" borderId="0" xfId="64" applyNumberFormat="1" applyFont="1" applyFill="1" applyBorder="1">
      <alignment/>
      <protection/>
    </xf>
    <xf numFmtId="176" fontId="1" fillId="39" borderId="0" xfId="64" applyNumberFormat="1" applyFont="1" applyFill="1" applyBorder="1">
      <alignment/>
      <protection/>
    </xf>
    <xf numFmtId="37" fontId="1" fillId="39" borderId="0" xfId="64" applyFont="1" applyFill="1" applyBorder="1" applyAlignment="1">
      <alignment horizontal="right"/>
      <protection/>
    </xf>
    <xf numFmtId="177" fontId="1" fillId="39" borderId="0" xfId="64" applyNumberFormat="1" applyFont="1" applyFill="1" applyBorder="1">
      <alignment/>
      <protection/>
    </xf>
    <xf numFmtId="2" fontId="1" fillId="39" borderId="0" xfId="64" applyNumberFormat="1" applyFont="1" applyFill="1" applyBorder="1">
      <alignment/>
      <protection/>
    </xf>
    <xf numFmtId="37" fontId="1" fillId="39" borderId="0" xfId="64" applyFont="1" applyFill="1" applyBorder="1" applyAlignment="1">
      <alignment horizontal="left"/>
      <protection/>
    </xf>
    <xf numFmtId="37" fontId="6" fillId="39" borderId="13" xfId="64" applyFont="1" applyFill="1" applyBorder="1" applyAlignment="1" quotePrefix="1">
      <alignment horizontal="right"/>
      <protection/>
    </xf>
    <xf numFmtId="37" fontId="1" fillId="39" borderId="10" xfId="64" applyFont="1" applyFill="1" applyBorder="1" applyAlignment="1">
      <alignment horizontal="center" vertical="center"/>
      <protection/>
    </xf>
    <xf numFmtId="37" fontId="1" fillId="39" borderId="14" xfId="64" applyFont="1" applyFill="1" applyBorder="1" applyAlignment="1">
      <alignment horizontal="center" vertical="center"/>
      <protection/>
    </xf>
    <xf numFmtId="176" fontId="1" fillId="39" borderId="14" xfId="64" applyNumberFormat="1" applyFont="1" applyFill="1" applyBorder="1" applyAlignment="1">
      <alignment horizontal="center" vertical="center"/>
      <protection/>
    </xf>
    <xf numFmtId="37" fontId="1" fillId="39" borderId="18" xfId="64" applyFont="1" applyFill="1" applyBorder="1" applyAlignment="1">
      <alignment horizontal="center" vertical="center"/>
      <protection/>
    </xf>
    <xf numFmtId="37" fontId="1" fillId="39" borderId="10" xfId="64" applyFont="1" applyFill="1" applyBorder="1" applyAlignment="1">
      <alignment horizontal="right" vertical="center"/>
      <protection/>
    </xf>
    <xf numFmtId="177" fontId="1" fillId="39" borderId="18" xfId="64" applyNumberFormat="1" applyFont="1" applyFill="1" applyBorder="1" applyAlignment="1">
      <alignment horizontal="center" vertical="center"/>
      <protection/>
    </xf>
    <xf numFmtId="2" fontId="1" fillId="39" borderId="14" xfId="64" applyNumberFormat="1" applyFont="1" applyFill="1" applyBorder="1" applyAlignment="1">
      <alignment horizontal="center" vertical="center"/>
      <protection/>
    </xf>
    <xf numFmtId="176" fontId="1" fillId="39" borderId="10" xfId="64" applyNumberFormat="1" applyFont="1" applyFill="1" applyBorder="1" applyAlignment="1">
      <alignment horizontal="center" vertical="center"/>
      <protection/>
    </xf>
    <xf numFmtId="37" fontId="1" fillId="39" borderId="10" xfId="64" applyNumberFormat="1" applyFont="1" applyFill="1" applyBorder="1" applyAlignment="1">
      <alignment horizontal="center" vertical="center"/>
      <protection/>
    </xf>
    <xf numFmtId="37" fontId="1" fillId="39" borderId="0" xfId="64" applyFont="1" applyFill="1" applyBorder="1" applyAlignment="1">
      <alignment horizontal="center" vertical="center"/>
      <protection/>
    </xf>
    <xf numFmtId="37" fontId="6" fillId="39" borderId="0" xfId="64" applyFont="1" applyFill="1" applyBorder="1" applyAlignment="1" quotePrefix="1">
      <alignment horizontal="right"/>
      <protection/>
    </xf>
    <xf numFmtId="0" fontId="7" fillId="39" borderId="0" xfId="0" applyFont="1" applyFill="1" applyBorder="1" applyAlignment="1">
      <alignment horizontal="center" vertical="center"/>
    </xf>
    <xf numFmtId="37" fontId="1" fillId="39" borderId="0" xfId="64" applyNumberFormat="1" applyFont="1" applyFill="1" applyBorder="1" applyAlignment="1">
      <alignment horizontal="center" vertical="center"/>
      <protection/>
    </xf>
    <xf numFmtId="37" fontId="1" fillId="39" borderId="12" xfId="64" applyFont="1" applyFill="1" applyBorder="1">
      <alignment/>
      <protection/>
    </xf>
    <xf numFmtId="49" fontId="1" fillId="39" borderId="0" xfId="64" applyNumberFormat="1" applyFont="1" applyFill="1" applyBorder="1" applyAlignment="1" applyProtection="1">
      <alignment horizontal="center" vertical="center"/>
      <protection/>
    </xf>
    <xf numFmtId="37" fontId="1" fillId="39" borderId="63" xfId="64" applyFont="1" applyFill="1" applyBorder="1" applyAlignment="1">
      <alignment horizontal="center" vertical="center"/>
      <protection/>
    </xf>
    <xf numFmtId="176" fontId="1" fillId="39" borderId="63" xfId="64" applyNumberFormat="1" applyFont="1" applyFill="1" applyBorder="1" applyAlignment="1">
      <alignment horizontal="center" vertical="center"/>
      <protection/>
    </xf>
    <xf numFmtId="177" fontId="1" fillId="39" borderId="63" xfId="64" applyNumberFormat="1" applyFont="1" applyFill="1" applyBorder="1" applyAlignment="1" applyProtection="1">
      <alignment horizontal="center" vertical="center"/>
      <protection/>
    </xf>
    <xf numFmtId="37" fontId="1" fillId="39" borderId="63" xfId="64" applyFont="1" applyFill="1" applyBorder="1" applyAlignment="1" applyProtection="1">
      <alignment horizontal="center" vertical="center"/>
      <protection/>
    </xf>
    <xf numFmtId="2" fontId="1" fillId="39" borderId="63" xfId="64" applyNumberFormat="1" applyFont="1" applyFill="1" applyBorder="1" applyAlignment="1">
      <alignment horizontal="center" vertical="center"/>
      <protection/>
    </xf>
    <xf numFmtId="37" fontId="1" fillId="39" borderId="13" xfId="64" applyFont="1" applyFill="1" applyBorder="1" applyAlignment="1">
      <alignment horizontal="center" vertical="center"/>
      <protection/>
    </xf>
    <xf numFmtId="2" fontId="1" fillId="39" borderId="20" xfId="64" applyNumberFormat="1" applyFont="1" applyFill="1" applyBorder="1" applyAlignment="1">
      <alignment horizontal="center" vertical="center"/>
      <protection/>
    </xf>
    <xf numFmtId="37" fontId="1" fillId="39" borderId="20" xfId="64" applyNumberFormat="1" applyFont="1" applyFill="1" applyBorder="1" applyAlignment="1">
      <alignment horizontal="center" vertical="center"/>
      <protection/>
    </xf>
    <xf numFmtId="49" fontId="1" fillId="39" borderId="63" xfId="64" applyNumberFormat="1" applyFont="1" applyFill="1" applyBorder="1" applyAlignment="1" applyProtection="1">
      <alignment horizontal="center" vertical="center"/>
      <protection/>
    </xf>
    <xf numFmtId="37" fontId="1" fillId="39" borderId="0" xfId="64" applyFont="1" applyFill="1" applyBorder="1" applyAlignment="1" applyProtection="1">
      <alignment horizontal="center" vertical="center"/>
      <protection/>
    </xf>
    <xf numFmtId="176" fontId="1" fillId="39" borderId="63" xfId="64" applyNumberFormat="1" applyFont="1" applyFill="1" applyBorder="1" applyAlignment="1" applyProtection="1">
      <alignment horizontal="center" vertical="center"/>
      <protection/>
    </xf>
    <xf numFmtId="37" fontId="1" fillId="39" borderId="0" xfId="64" applyFont="1" applyFill="1" applyBorder="1" applyAlignment="1" applyProtection="1">
      <alignment horizontal="right" vertical="center"/>
      <protection/>
    </xf>
    <xf numFmtId="177" fontId="1" fillId="39" borderId="63" xfId="64" applyNumberFormat="1" applyFont="1" applyFill="1" applyBorder="1" applyAlignment="1">
      <alignment horizontal="center" vertical="center"/>
      <protection/>
    </xf>
    <xf numFmtId="2" fontId="1" fillId="39" borderId="63" xfId="64" applyNumberFormat="1" applyFont="1" applyFill="1" applyBorder="1" applyAlignment="1" applyProtection="1">
      <alignment horizontal="center" vertical="center"/>
      <protection/>
    </xf>
    <xf numFmtId="37" fontId="1" fillId="39" borderId="63" xfId="64" applyFont="1" applyFill="1" applyBorder="1" applyAlignment="1" applyProtection="1" quotePrefix="1">
      <alignment horizontal="center" vertical="center"/>
      <protection/>
    </xf>
    <xf numFmtId="2" fontId="1" fillId="39" borderId="22" xfId="64" applyNumberFormat="1" applyFont="1" applyFill="1" applyBorder="1" applyAlignment="1" applyProtection="1">
      <alignment horizontal="center" vertical="center"/>
      <protection/>
    </xf>
    <xf numFmtId="37" fontId="1" fillId="39" borderId="0" xfId="64" applyNumberFormat="1" applyFont="1" applyFill="1" applyBorder="1" applyAlignment="1" applyProtection="1">
      <alignment horizontal="center" vertical="center"/>
      <protection/>
    </xf>
    <xf numFmtId="37" fontId="1" fillId="39" borderId="63" xfId="64" applyNumberFormat="1" applyFont="1" applyFill="1" applyBorder="1" applyAlignment="1" applyProtection="1">
      <alignment horizontal="center" vertical="center"/>
      <protection/>
    </xf>
    <xf numFmtId="37" fontId="1" fillId="39" borderId="0" xfId="64" applyFont="1" applyFill="1" applyBorder="1" applyAlignment="1" applyProtection="1" quotePrefix="1">
      <alignment horizontal="center" vertical="center"/>
      <protection/>
    </xf>
    <xf numFmtId="37" fontId="6" fillId="39" borderId="64" xfId="64" applyFont="1" applyFill="1" applyBorder="1" applyAlignment="1" applyProtection="1">
      <alignment horizontal="left" vertical="top"/>
      <protection/>
    </xf>
    <xf numFmtId="37" fontId="1" fillId="39" borderId="11" xfId="64" applyFont="1" applyFill="1" applyBorder="1" applyAlignment="1" applyProtection="1">
      <alignment horizontal="center" vertical="center"/>
      <protection/>
    </xf>
    <xf numFmtId="37" fontId="1" fillId="39" borderId="19" xfId="64" applyFont="1" applyFill="1" applyBorder="1" applyAlignment="1">
      <alignment horizontal="center" vertical="center"/>
      <protection/>
    </xf>
    <xf numFmtId="176" fontId="6" fillId="39" borderId="19" xfId="64" applyNumberFormat="1" applyFont="1" applyFill="1" applyBorder="1" applyAlignment="1" applyProtection="1">
      <alignment horizontal="center" vertical="center"/>
      <protection/>
    </xf>
    <xf numFmtId="177" fontId="6" fillId="39" borderId="19" xfId="64" applyNumberFormat="1" applyFont="1" applyFill="1" applyBorder="1" applyAlignment="1" applyProtection="1">
      <alignment horizontal="center" vertical="center"/>
      <protection/>
    </xf>
    <xf numFmtId="2" fontId="6" fillId="39" borderId="19" xfId="64" applyNumberFormat="1" applyFont="1" applyFill="1" applyBorder="1" applyAlignment="1" applyProtection="1">
      <alignment horizontal="center" vertical="center"/>
      <protection/>
    </xf>
    <xf numFmtId="37" fontId="6" fillId="39" borderId="19" xfId="64" applyFont="1" applyFill="1" applyBorder="1" applyAlignment="1">
      <alignment horizontal="center" vertical="center"/>
      <protection/>
    </xf>
    <xf numFmtId="2" fontId="6" fillId="39" borderId="21" xfId="64" applyNumberFormat="1" applyFont="1" applyFill="1" applyBorder="1" applyAlignment="1" applyProtection="1">
      <alignment horizontal="center" vertical="center"/>
      <protection/>
    </xf>
    <xf numFmtId="37" fontId="6" fillId="39" borderId="11" xfId="64" applyNumberFormat="1" applyFont="1" applyFill="1" applyBorder="1" applyAlignment="1" applyProtection="1">
      <alignment horizontal="center" vertical="center"/>
      <protection/>
    </xf>
    <xf numFmtId="37" fontId="6" fillId="39" borderId="19" xfId="64" applyNumberFormat="1" applyFont="1" applyFill="1" applyBorder="1" applyAlignment="1" applyProtection="1">
      <alignment horizontal="center" vertical="center"/>
      <protection/>
    </xf>
    <xf numFmtId="37" fontId="6" fillId="39" borderId="0" xfId="64" applyFont="1" applyFill="1" applyBorder="1" applyAlignment="1" applyProtection="1">
      <alignment horizontal="left" vertical="top"/>
      <protection/>
    </xf>
    <xf numFmtId="37" fontId="1" fillId="39" borderId="0" xfId="64" applyFont="1" applyFill="1" applyAlignment="1">
      <alignment/>
      <protection/>
    </xf>
    <xf numFmtId="176" fontId="1" fillId="39" borderId="0" xfId="64" applyNumberFormat="1" applyFont="1" applyFill="1" applyAlignment="1">
      <alignment/>
      <protection/>
    </xf>
    <xf numFmtId="177" fontId="1" fillId="39" borderId="0" xfId="64" applyNumberFormat="1" applyFont="1" applyFill="1" applyAlignment="1" applyProtection="1">
      <alignment/>
      <protection/>
    </xf>
    <xf numFmtId="2" fontId="1" fillId="39" borderId="0" xfId="64" applyNumberFormat="1" applyFont="1" applyFill="1" applyAlignment="1">
      <alignment/>
      <protection/>
    </xf>
    <xf numFmtId="37" fontId="1" fillId="39" borderId="0" xfId="64" applyNumberFormat="1" applyFont="1" applyFill="1" applyAlignment="1">
      <alignment/>
      <protection/>
    </xf>
    <xf numFmtId="37" fontId="8" fillId="39" borderId="0" xfId="64" applyFont="1" applyFill="1">
      <alignment/>
      <protection/>
    </xf>
    <xf numFmtId="37" fontId="8" fillId="39" borderId="12" xfId="64" applyFont="1" applyFill="1" applyBorder="1" applyAlignment="1" applyProtection="1">
      <alignment horizontal="left"/>
      <protection/>
    </xf>
    <xf numFmtId="37" fontId="8" fillId="39" borderId="0" xfId="64" applyFont="1" applyFill="1" applyBorder="1" applyAlignment="1" applyProtection="1">
      <alignment/>
      <protection/>
    </xf>
    <xf numFmtId="176" fontId="8" fillId="39" borderId="0" xfId="64" applyNumberFormat="1" applyFont="1" applyFill="1" applyAlignment="1" applyProtection="1">
      <alignment/>
      <protection/>
    </xf>
    <xf numFmtId="178" fontId="8" fillId="39" borderId="0" xfId="64" applyNumberFormat="1" applyFont="1" applyFill="1" applyAlignment="1" applyProtection="1">
      <alignment/>
      <protection/>
    </xf>
    <xf numFmtId="178" fontId="8" fillId="39" borderId="0" xfId="64" applyNumberFormat="1" applyFont="1" applyFill="1" applyAlignment="1" applyProtection="1">
      <alignment horizontal="right"/>
      <protection/>
    </xf>
    <xf numFmtId="179" fontId="8" fillId="39" borderId="0" xfId="48" applyNumberFormat="1" applyFont="1" applyFill="1" applyAlignment="1" applyProtection="1">
      <alignment/>
      <protection/>
    </xf>
    <xf numFmtId="177" fontId="8" fillId="39" borderId="0" xfId="64" applyNumberFormat="1" applyFont="1" applyFill="1" applyAlignment="1" applyProtection="1">
      <alignment/>
      <protection/>
    </xf>
    <xf numFmtId="2" fontId="8" fillId="39" borderId="0" xfId="64" applyNumberFormat="1" applyFont="1" applyFill="1" applyAlignment="1" applyProtection="1">
      <alignment/>
      <protection/>
    </xf>
    <xf numFmtId="181" fontId="8" fillId="39" borderId="0" xfId="64" applyNumberFormat="1" applyFont="1" applyFill="1" applyAlignment="1" applyProtection="1">
      <alignment/>
      <protection/>
    </xf>
    <xf numFmtId="37" fontId="8" fillId="39" borderId="0" xfId="64" applyFont="1" applyFill="1" applyBorder="1" applyAlignment="1" applyProtection="1">
      <alignment horizontal="left"/>
      <protection/>
    </xf>
    <xf numFmtId="37" fontId="8" fillId="39" borderId="0" xfId="64" applyNumberFormat="1" applyFont="1" applyFill="1" applyBorder="1" applyAlignment="1" applyProtection="1">
      <alignment/>
      <protection/>
    </xf>
    <xf numFmtId="37" fontId="8" fillId="39" borderId="0" xfId="64" applyNumberFormat="1" applyFont="1" applyFill="1" applyBorder="1" applyProtection="1">
      <alignment/>
      <protection/>
    </xf>
    <xf numFmtId="37" fontId="8" fillId="39" borderId="0" xfId="64" applyFont="1" applyFill="1" applyBorder="1" applyProtection="1">
      <alignment/>
      <protection/>
    </xf>
    <xf numFmtId="37" fontId="8" fillId="39" borderId="0" xfId="64" applyFont="1" applyFill="1" applyBorder="1">
      <alignment/>
      <protection/>
    </xf>
    <xf numFmtId="37" fontId="8" fillId="39" borderId="12" xfId="64" applyFont="1" applyFill="1" applyBorder="1" applyAlignment="1" applyProtection="1">
      <alignment horizontal="center"/>
      <protection/>
    </xf>
    <xf numFmtId="37" fontId="1" fillId="39" borderId="12" xfId="64" applyFont="1" applyFill="1" applyBorder="1" applyAlignment="1">
      <alignment horizontal="center"/>
      <protection/>
    </xf>
    <xf numFmtId="178" fontId="9" fillId="39" borderId="0" xfId="64" applyNumberFormat="1" applyFont="1" applyFill="1" applyAlignment="1" applyProtection="1">
      <alignment/>
      <protection/>
    </xf>
    <xf numFmtId="178" fontId="9" fillId="39" borderId="0" xfId="64" applyNumberFormat="1" applyFont="1" applyFill="1" applyAlignment="1" applyProtection="1">
      <alignment horizontal="right"/>
      <protection/>
    </xf>
    <xf numFmtId="179" fontId="1" fillId="39" borderId="0" xfId="48" applyNumberFormat="1" applyFont="1" applyFill="1" applyAlignment="1" applyProtection="1">
      <alignment/>
      <protection/>
    </xf>
    <xf numFmtId="37" fontId="1" fillId="39" borderId="12" xfId="64" applyFont="1" applyFill="1" applyBorder="1" applyAlignment="1" applyProtection="1">
      <alignment horizontal="center"/>
      <protection/>
    </xf>
    <xf numFmtId="37" fontId="1" fillId="39" borderId="0" xfId="64" applyFont="1" applyFill="1" applyBorder="1" applyAlignment="1" applyProtection="1">
      <alignment/>
      <protection/>
    </xf>
    <xf numFmtId="37" fontId="1" fillId="39" borderId="0" xfId="64" applyFont="1" applyFill="1" applyBorder="1" applyAlignment="1" applyProtection="1">
      <alignment vertical="center"/>
      <protection/>
    </xf>
    <xf numFmtId="178" fontId="1" fillId="39" borderId="0" xfId="64" applyNumberFormat="1" applyFont="1" applyFill="1" applyAlignment="1" applyProtection="1">
      <alignment/>
      <protection/>
    </xf>
    <xf numFmtId="178" fontId="1" fillId="39" borderId="0" xfId="64" applyNumberFormat="1" applyFont="1" applyFill="1" applyAlignment="1" applyProtection="1">
      <alignment horizontal="right"/>
      <protection/>
    </xf>
    <xf numFmtId="37" fontId="1" fillId="39" borderId="0" xfId="64" applyNumberFormat="1" applyFont="1" applyFill="1" applyAlignment="1" applyProtection="1">
      <alignment/>
      <protection/>
    </xf>
    <xf numFmtId="37" fontId="1" fillId="39" borderId="0" xfId="64" applyFont="1" applyFill="1" applyAlignment="1" applyProtection="1">
      <alignment/>
      <protection/>
    </xf>
    <xf numFmtId="181" fontId="1" fillId="39" borderId="0" xfId="64" applyNumberFormat="1" applyFont="1" applyFill="1" applyAlignment="1" applyProtection="1">
      <alignment/>
      <protection/>
    </xf>
    <xf numFmtId="37" fontId="1" fillId="39" borderId="0" xfId="64" applyNumberFormat="1" applyFont="1" applyFill="1" applyBorder="1" applyAlignment="1" applyProtection="1">
      <alignment/>
      <protection/>
    </xf>
    <xf numFmtId="37" fontId="1" fillId="39" borderId="0" xfId="64" applyNumberFormat="1" applyFont="1" applyFill="1" applyBorder="1" applyProtection="1">
      <alignment/>
      <protection/>
    </xf>
    <xf numFmtId="37" fontId="1" fillId="39" borderId="0" xfId="64" applyFont="1" applyFill="1" applyBorder="1" applyProtection="1">
      <alignment/>
      <protection/>
    </xf>
    <xf numFmtId="179" fontId="1" fillId="39" borderId="0" xfId="48" applyNumberFormat="1" applyFont="1" applyFill="1" applyAlignment="1" applyProtection="1" quotePrefix="1">
      <alignment/>
      <protection/>
    </xf>
    <xf numFmtId="37" fontId="9" fillId="39" borderId="0" xfId="64" applyFont="1" applyFill="1" applyBorder="1" applyAlignment="1" applyProtection="1">
      <alignment/>
      <protection/>
    </xf>
    <xf numFmtId="37" fontId="9" fillId="39" borderId="0" xfId="64" applyNumberFormat="1" applyFont="1" applyFill="1" applyBorder="1" applyAlignment="1" applyProtection="1">
      <alignment/>
      <protection/>
    </xf>
    <xf numFmtId="37" fontId="9" fillId="39" borderId="0" xfId="64" applyNumberFormat="1" applyFont="1" applyFill="1" applyBorder="1" applyProtection="1">
      <alignment/>
      <protection/>
    </xf>
    <xf numFmtId="37" fontId="9" fillId="39" borderId="0" xfId="64" applyFont="1" applyFill="1" applyBorder="1" applyProtection="1">
      <alignment/>
      <protection/>
    </xf>
    <xf numFmtId="37" fontId="1" fillId="39" borderId="0" xfId="64" applyFont="1" applyFill="1" applyBorder="1" applyAlignment="1" applyProtection="1">
      <alignment horizontal="left"/>
      <protection/>
    </xf>
    <xf numFmtId="37" fontId="8" fillId="39" borderId="12" xfId="64" applyFont="1" applyFill="1" applyBorder="1" applyAlignment="1">
      <alignment horizontal="left"/>
      <protection/>
    </xf>
    <xf numFmtId="37" fontId="8" fillId="39" borderId="0" xfId="64" applyFont="1" applyFill="1" applyAlignment="1">
      <alignment/>
      <protection/>
    </xf>
    <xf numFmtId="178" fontId="11" fillId="39" borderId="0" xfId="64" applyNumberFormat="1" applyFont="1" applyFill="1" applyAlignment="1" applyProtection="1">
      <alignment/>
      <protection/>
    </xf>
    <xf numFmtId="178" fontId="11" fillId="39" borderId="0" xfId="64" applyNumberFormat="1" applyFont="1" applyFill="1" applyAlignment="1" applyProtection="1">
      <alignment horizontal="right"/>
      <protection/>
    </xf>
    <xf numFmtId="37" fontId="8" fillId="39" borderId="0" xfId="64" applyFont="1" applyFill="1" applyAlignment="1" applyProtection="1">
      <alignment/>
      <protection/>
    </xf>
    <xf numFmtId="37" fontId="8" fillId="39" borderId="0" xfId="64" applyFont="1" applyFill="1" applyBorder="1" applyAlignment="1" applyProtection="1">
      <alignment vertical="center"/>
      <protection/>
    </xf>
    <xf numFmtId="37" fontId="11" fillId="39" borderId="0" xfId="64" applyNumberFormat="1" applyFont="1" applyFill="1" applyBorder="1" applyAlignment="1" applyProtection="1">
      <alignment/>
      <protection/>
    </xf>
    <xf numFmtId="37" fontId="11" fillId="39" borderId="0" xfId="64" applyFont="1" applyFill="1" applyBorder="1" applyAlignment="1" applyProtection="1">
      <alignment/>
      <protection/>
    </xf>
    <xf numFmtId="37" fontId="11" fillId="39" borderId="0" xfId="64" applyNumberFormat="1" applyFont="1" applyFill="1" applyBorder="1" applyProtection="1">
      <alignment/>
      <protection/>
    </xf>
    <xf numFmtId="37" fontId="11" fillId="39" borderId="0" xfId="64" applyFont="1" applyFill="1" applyBorder="1" applyProtection="1">
      <alignment/>
      <protection/>
    </xf>
    <xf numFmtId="37" fontId="1" fillId="39" borderId="0" xfId="64" applyFont="1" applyFill="1" applyBorder="1" applyAlignment="1" applyProtection="1">
      <alignment horizontal="center"/>
      <protection/>
    </xf>
    <xf numFmtId="37" fontId="9" fillId="39" borderId="0" xfId="64" applyFont="1" applyFill="1" applyBorder="1">
      <alignment/>
      <protection/>
    </xf>
    <xf numFmtId="37" fontId="9" fillId="39" borderId="0" xfId="64" applyFont="1" applyFill="1">
      <alignment/>
      <protection/>
    </xf>
    <xf numFmtId="37" fontId="8" fillId="39" borderId="0" xfId="64" applyFont="1" applyFill="1" applyAlignment="1">
      <alignment horizontal="left"/>
      <protection/>
    </xf>
    <xf numFmtId="37" fontId="8" fillId="39" borderId="63" xfId="64" applyFont="1" applyFill="1" applyBorder="1" applyAlignment="1" applyProtection="1">
      <alignment/>
      <protection/>
    </xf>
    <xf numFmtId="178" fontId="11" fillId="39" borderId="0" xfId="64" applyNumberFormat="1" applyFont="1" applyFill="1" applyBorder="1" applyAlignment="1" applyProtection="1">
      <alignment/>
      <protection/>
    </xf>
    <xf numFmtId="178" fontId="11" fillId="39" borderId="0" xfId="64" applyNumberFormat="1" applyFont="1" applyFill="1" applyBorder="1" applyAlignment="1" applyProtection="1">
      <alignment horizontal="right"/>
      <protection/>
    </xf>
    <xf numFmtId="179" fontId="8" fillId="39" borderId="0" xfId="48" applyNumberFormat="1" applyFont="1" applyFill="1" applyBorder="1" applyAlignment="1" applyProtection="1">
      <alignment/>
      <protection/>
    </xf>
    <xf numFmtId="37" fontId="1" fillId="39" borderId="0" xfId="64" applyFont="1" applyFill="1" applyAlignment="1" applyProtection="1">
      <alignment horizontal="center"/>
      <protection/>
    </xf>
    <xf numFmtId="178" fontId="1" fillId="39" borderId="0" xfId="64" applyNumberFormat="1" applyFont="1" applyFill="1" applyBorder="1" applyAlignment="1" applyProtection="1">
      <alignment/>
      <protection/>
    </xf>
    <xf numFmtId="178" fontId="1" fillId="39" borderId="0" xfId="64" applyNumberFormat="1" applyFont="1" applyFill="1" applyBorder="1" applyAlignment="1" applyProtection="1">
      <alignment horizontal="right"/>
      <protection/>
    </xf>
    <xf numFmtId="179" fontId="1" fillId="39" borderId="0" xfId="48" applyNumberFormat="1" applyFont="1" applyFill="1" applyBorder="1" applyAlignment="1" applyProtection="1">
      <alignment/>
      <protection/>
    </xf>
    <xf numFmtId="37" fontId="8" fillId="39" borderId="0" xfId="64" applyFont="1" applyFill="1" applyAlignment="1" applyProtection="1">
      <alignment horizontal="left"/>
      <protection/>
    </xf>
    <xf numFmtId="178" fontId="8" fillId="39" borderId="0" xfId="64" applyNumberFormat="1" applyFont="1" applyFill="1" applyBorder="1" applyAlignment="1" applyProtection="1">
      <alignment/>
      <protection/>
    </xf>
    <xf numFmtId="178" fontId="8" fillId="39" borderId="0" xfId="64" applyNumberFormat="1" applyFont="1" applyFill="1" applyBorder="1" applyAlignment="1" applyProtection="1">
      <alignment horizontal="right"/>
      <protection/>
    </xf>
    <xf numFmtId="37" fontId="11" fillId="39" borderId="0" xfId="64" applyFont="1" applyFill="1" applyBorder="1">
      <alignment/>
      <protection/>
    </xf>
    <xf numFmtId="37" fontId="11" fillId="39" borderId="0" xfId="64" applyFont="1" applyFill="1">
      <alignment/>
      <protection/>
    </xf>
    <xf numFmtId="38" fontId="1" fillId="39" borderId="0" xfId="48" applyFont="1" applyFill="1" applyBorder="1" applyAlignment="1" applyProtection="1">
      <alignment/>
      <protection/>
    </xf>
    <xf numFmtId="37" fontId="1" fillId="39" borderId="0" xfId="64" applyFont="1" applyFill="1" applyAlignment="1">
      <alignment horizontal="center"/>
      <protection/>
    </xf>
    <xf numFmtId="178" fontId="9" fillId="39" borderId="0" xfId="64" applyNumberFormat="1" applyFont="1" applyFill="1" applyBorder="1" applyAlignment="1" applyProtection="1">
      <alignment/>
      <protection/>
    </xf>
    <xf numFmtId="178" fontId="9" fillId="39" borderId="0" xfId="64" applyNumberFormat="1" applyFont="1" applyFill="1" applyBorder="1" applyAlignment="1" applyProtection="1">
      <alignment horizontal="right"/>
      <protection/>
    </xf>
    <xf numFmtId="37" fontId="1" fillId="39" borderId="11" xfId="64" applyFont="1" applyFill="1" applyBorder="1" applyAlignment="1">
      <alignment horizontal="center" shrinkToFit="1"/>
      <protection/>
    </xf>
    <xf numFmtId="37" fontId="1" fillId="39" borderId="19" xfId="64" applyFont="1" applyFill="1" applyBorder="1" applyAlignment="1">
      <alignment/>
      <protection/>
    </xf>
    <xf numFmtId="37" fontId="1" fillId="39" borderId="11" xfId="64" applyFont="1" applyFill="1" applyBorder="1" applyAlignment="1">
      <alignment/>
      <protection/>
    </xf>
    <xf numFmtId="176" fontId="1" fillId="39" borderId="11" xfId="64" applyNumberFormat="1" applyFont="1" applyFill="1" applyBorder="1" applyAlignment="1" applyProtection="1">
      <alignment/>
      <protection/>
    </xf>
    <xf numFmtId="2" fontId="1" fillId="39" borderId="11" xfId="64" applyNumberFormat="1" applyFont="1" applyFill="1" applyBorder="1" applyAlignment="1" applyProtection="1">
      <alignment/>
      <protection/>
    </xf>
    <xf numFmtId="2" fontId="1" fillId="39" borderId="11" xfId="64" applyNumberFormat="1" applyFont="1" applyFill="1" applyBorder="1" applyAlignment="1" applyProtection="1">
      <alignment horizontal="right"/>
      <protection/>
    </xf>
    <xf numFmtId="179" fontId="1" fillId="39" borderId="11" xfId="48" applyNumberFormat="1" applyFont="1" applyFill="1" applyBorder="1" applyAlignment="1" applyProtection="1">
      <alignment/>
      <protection/>
    </xf>
    <xf numFmtId="177" fontId="1" fillId="39" borderId="11" xfId="64" applyNumberFormat="1" applyFont="1" applyFill="1" applyBorder="1" applyAlignment="1" applyProtection="1">
      <alignment/>
      <protection/>
    </xf>
    <xf numFmtId="2" fontId="1" fillId="39" borderId="11" xfId="64" applyNumberFormat="1" applyFont="1" applyFill="1" applyBorder="1" applyAlignment="1">
      <alignment/>
      <protection/>
    </xf>
    <xf numFmtId="176" fontId="1" fillId="39" borderId="11" xfId="64" applyNumberFormat="1" applyFont="1" applyFill="1" applyBorder="1" applyAlignment="1">
      <alignment/>
      <protection/>
    </xf>
    <xf numFmtId="37" fontId="1" fillId="39" borderId="11" xfId="64" applyNumberFormat="1" applyFont="1" applyFill="1" applyBorder="1" applyAlignment="1">
      <alignment/>
      <protection/>
    </xf>
    <xf numFmtId="37" fontId="1" fillId="39" borderId="11" xfId="64" applyFont="1" applyFill="1" applyBorder="1">
      <alignment/>
      <protection/>
    </xf>
    <xf numFmtId="49" fontId="1" fillId="39" borderId="0" xfId="64" applyNumberFormat="1" applyFont="1" applyFill="1" applyAlignment="1" quotePrefix="1">
      <alignment/>
      <protection/>
    </xf>
    <xf numFmtId="37" fontId="1" fillId="39" borderId="0" xfId="64" applyFont="1" applyFill="1" applyProtection="1">
      <alignment/>
      <protection/>
    </xf>
    <xf numFmtId="37" fontId="1" fillId="39" borderId="10" xfId="64" applyFont="1" applyFill="1" applyBorder="1" applyProtection="1">
      <alignment/>
      <protection/>
    </xf>
    <xf numFmtId="176" fontId="1" fillId="39" borderId="0" xfId="64" applyNumberFormat="1" applyFont="1" applyFill="1" applyProtection="1">
      <alignment/>
      <protection/>
    </xf>
    <xf numFmtId="0" fontId="0" fillId="39" borderId="0" xfId="0" applyFill="1" applyAlignment="1">
      <alignment vertical="center"/>
    </xf>
    <xf numFmtId="37" fontId="10" fillId="39" borderId="0" xfId="65" applyFont="1" applyFill="1">
      <alignment/>
      <protection/>
    </xf>
    <xf numFmtId="37" fontId="10" fillId="39" borderId="0" xfId="65" applyFont="1" applyFill="1" applyAlignment="1">
      <alignment horizontal="right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 horizontal="right" vertical="center"/>
    </xf>
    <xf numFmtId="0" fontId="1" fillId="39" borderId="0" xfId="0" applyFont="1" applyFill="1" applyAlignment="1">
      <alignment vertical="center"/>
    </xf>
    <xf numFmtId="181" fontId="4" fillId="39" borderId="0" xfId="0" applyNumberFormat="1" applyFont="1" applyFill="1" applyAlignment="1">
      <alignment horizontal="right"/>
    </xf>
    <xf numFmtId="0" fontId="4" fillId="39" borderId="0" xfId="0" applyFont="1" applyFill="1" applyAlignment="1">
      <alignment vertical="center"/>
    </xf>
    <xf numFmtId="181" fontId="1" fillId="39" borderId="0" xfId="0" applyNumberFormat="1" applyFont="1" applyFill="1" applyAlignment="1">
      <alignment vertical="center"/>
    </xf>
    <xf numFmtId="0" fontId="1" fillId="39" borderId="0" xfId="0" applyFont="1" applyFill="1" applyAlignment="1">
      <alignment horizontal="right"/>
    </xf>
    <xf numFmtId="37" fontId="1" fillId="39" borderId="0" xfId="0" applyNumberFormat="1" applyFont="1" applyFill="1" applyAlignment="1">
      <alignment vertical="center"/>
    </xf>
    <xf numFmtId="37" fontId="1" fillId="39" borderId="10" xfId="64" applyFont="1" applyFill="1" applyBorder="1" applyAlignment="1" quotePrefix="1">
      <alignment horizontal="right" vertical="top"/>
      <protection/>
    </xf>
    <xf numFmtId="37" fontId="1" fillId="39" borderId="10" xfId="64" applyNumberFormat="1" applyFont="1" applyFill="1" applyBorder="1" applyAlignment="1">
      <alignment horizontal="center" vertical="center" wrapText="1"/>
      <protection/>
    </xf>
    <xf numFmtId="181" fontId="1" fillId="39" borderId="10" xfId="64" applyNumberFormat="1" applyFont="1" applyFill="1" applyBorder="1" applyAlignment="1">
      <alignment horizontal="center" vertical="center"/>
      <protection/>
    </xf>
    <xf numFmtId="37" fontId="1" fillId="39" borderId="13" xfId="64" applyNumberFormat="1" applyFont="1" applyFill="1" applyBorder="1" applyAlignment="1">
      <alignment horizontal="center" vertical="center"/>
      <protection/>
    </xf>
    <xf numFmtId="37" fontId="1" fillId="39" borderId="12" xfId="64" applyNumberFormat="1" applyFont="1" applyFill="1" applyBorder="1" applyAlignment="1" applyProtection="1">
      <alignment horizontal="center" vertical="center"/>
      <protection/>
    </xf>
    <xf numFmtId="37" fontId="1" fillId="39" borderId="14" xfId="64" applyNumberFormat="1" applyFont="1" applyFill="1" applyBorder="1" applyAlignment="1" applyProtection="1">
      <alignment horizontal="center" vertical="center"/>
      <protection/>
    </xf>
    <xf numFmtId="37" fontId="1" fillId="39" borderId="15" xfId="64" applyNumberFormat="1" applyFont="1" applyFill="1" applyBorder="1" applyAlignment="1" applyProtection="1">
      <alignment horizontal="center" vertical="center"/>
      <protection/>
    </xf>
    <xf numFmtId="37" fontId="1" fillId="39" borderId="11" xfId="64" applyFont="1" applyFill="1" applyBorder="1" applyAlignment="1" applyProtection="1">
      <alignment horizontal="left"/>
      <protection/>
    </xf>
    <xf numFmtId="37" fontId="1" fillId="39" borderId="64" xfId="64" applyNumberFormat="1" applyFont="1" applyFill="1" applyBorder="1" applyAlignment="1" applyProtection="1">
      <alignment horizontal="center" vertical="center"/>
      <protection/>
    </xf>
    <xf numFmtId="37" fontId="1" fillId="39" borderId="16" xfId="64" applyNumberFormat="1" applyFont="1" applyFill="1" applyBorder="1" applyAlignment="1" applyProtection="1">
      <alignment horizontal="center" vertical="center"/>
      <protection/>
    </xf>
    <xf numFmtId="37" fontId="1" fillId="39" borderId="17" xfId="64" applyNumberFormat="1" applyFont="1" applyFill="1" applyBorder="1" applyAlignment="1" applyProtection="1">
      <alignment horizontal="center" vertical="center"/>
      <protection/>
    </xf>
    <xf numFmtId="37" fontId="1" fillId="39" borderId="11" xfId="64" applyNumberFormat="1" applyFont="1" applyFill="1" applyBorder="1" applyAlignment="1" applyProtection="1">
      <alignment horizontal="center" vertical="center"/>
      <protection/>
    </xf>
    <xf numFmtId="37" fontId="1" fillId="39" borderId="18" xfId="64" applyFont="1" applyFill="1" applyBorder="1">
      <alignment/>
      <protection/>
    </xf>
    <xf numFmtId="37" fontId="1" fillId="39" borderId="10" xfId="64" applyNumberFormat="1" applyFont="1" applyFill="1" applyBorder="1">
      <alignment/>
      <protection/>
    </xf>
    <xf numFmtId="181" fontId="1" fillId="39" borderId="10" xfId="64" applyNumberFormat="1" applyFont="1" applyFill="1" applyBorder="1">
      <alignment/>
      <protection/>
    </xf>
    <xf numFmtId="181" fontId="8" fillId="39" borderId="0" xfId="64" applyNumberFormat="1" applyFont="1" applyFill="1" applyBorder="1" applyProtection="1">
      <alignment/>
      <protection/>
    </xf>
    <xf numFmtId="0" fontId="8" fillId="39" borderId="0" xfId="0" applyFont="1" applyFill="1" applyAlignment="1">
      <alignment vertical="center"/>
    </xf>
    <xf numFmtId="181" fontId="1" fillId="39" borderId="0" xfId="64" applyNumberFormat="1" applyFont="1" applyFill="1" applyBorder="1" applyProtection="1">
      <alignment/>
      <protection/>
    </xf>
    <xf numFmtId="37" fontId="1" fillId="39" borderId="63" xfId="64" applyFont="1" applyFill="1" applyBorder="1" applyAlignment="1">
      <alignment horizontal="right"/>
      <protection/>
    </xf>
    <xf numFmtId="181" fontId="1" fillId="39" borderId="0" xfId="64" applyNumberFormat="1" applyFont="1" applyFill="1" applyBorder="1">
      <alignment/>
      <protection/>
    </xf>
    <xf numFmtId="37" fontId="8" fillId="39" borderId="63" xfId="64" applyFont="1" applyFill="1" applyBorder="1" applyAlignment="1" applyProtection="1">
      <alignment horizontal="right"/>
      <protection/>
    </xf>
    <xf numFmtId="37" fontId="1" fillId="39" borderId="63" xfId="64" applyFont="1" applyFill="1" applyBorder="1" applyAlignment="1" applyProtection="1">
      <alignment horizontal="right"/>
      <protection/>
    </xf>
    <xf numFmtId="37" fontId="8" fillId="39" borderId="63" xfId="64" applyNumberFormat="1" applyFont="1" applyFill="1" applyBorder="1" applyProtection="1">
      <alignment/>
      <protection/>
    </xf>
    <xf numFmtId="37" fontId="8" fillId="39" borderId="0" xfId="64" applyFont="1" applyFill="1" applyBorder="1" applyAlignment="1">
      <alignment horizontal="left"/>
      <protection/>
    </xf>
    <xf numFmtId="37" fontId="1" fillId="39" borderId="0" xfId="64" applyFont="1" applyFill="1" applyBorder="1" applyAlignment="1" applyProtection="1">
      <alignment horizontal="right"/>
      <protection/>
    </xf>
    <xf numFmtId="37" fontId="1" fillId="39" borderId="11" xfId="64" applyFont="1" applyFill="1" applyBorder="1" applyAlignment="1" applyProtection="1">
      <alignment horizontal="center"/>
      <protection/>
    </xf>
    <xf numFmtId="37" fontId="1" fillId="39" borderId="19" xfId="64" applyFont="1" applyFill="1" applyBorder="1">
      <alignment/>
      <protection/>
    </xf>
    <xf numFmtId="37" fontId="1" fillId="39" borderId="11" xfId="64" applyFont="1" applyFill="1" applyBorder="1" applyProtection="1">
      <alignment/>
      <protection/>
    </xf>
    <xf numFmtId="37" fontId="1" fillId="39" borderId="11" xfId="64" applyNumberFormat="1" applyFont="1" applyFill="1" applyBorder="1">
      <alignment/>
      <protection/>
    </xf>
    <xf numFmtId="0" fontId="1" fillId="39" borderId="0" xfId="0" applyFont="1" applyFill="1" applyBorder="1" applyAlignment="1">
      <alignment vertical="center"/>
    </xf>
    <xf numFmtId="37" fontId="1" fillId="39" borderId="0" xfId="0" applyNumberFormat="1" applyFont="1" applyFill="1" applyBorder="1" applyAlignment="1">
      <alignment vertical="center"/>
    </xf>
    <xf numFmtId="181" fontId="1" fillId="39" borderId="0" xfId="0" applyNumberFormat="1" applyFont="1" applyFill="1" applyBorder="1" applyAlignment="1">
      <alignment vertical="center"/>
    </xf>
    <xf numFmtId="203" fontId="8" fillId="39" borderId="0" xfId="64" applyNumberFormat="1" applyFont="1" applyFill="1" applyBorder="1" applyProtection="1">
      <alignment/>
      <protection/>
    </xf>
    <xf numFmtId="203" fontId="1" fillId="39" borderId="0" xfId="64" applyNumberFormat="1" applyFont="1" applyFill="1" applyBorder="1" applyProtection="1">
      <alignment/>
      <protection/>
    </xf>
    <xf numFmtId="203" fontId="1" fillId="39" borderId="0" xfId="64" applyNumberFormat="1" applyFont="1" applyFill="1" applyBorder="1">
      <alignment/>
      <protection/>
    </xf>
    <xf numFmtId="203" fontId="8" fillId="39" borderId="0" xfId="64" applyNumberFormat="1" applyFont="1" applyFill="1" applyBorder="1" applyAlignment="1" applyProtection="1">
      <alignment/>
      <protection/>
    </xf>
    <xf numFmtId="203" fontId="1" fillId="39" borderId="0" xfId="64" applyNumberFormat="1" applyFont="1" applyFill="1" applyAlignment="1">
      <alignment/>
      <protection/>
    </xf>
    <xf numFmtId="203" fontId="1" fillId="39" borderId="0" xfId="64" applyNumberFormat="1" applyFont="1" applyFill="1" applyAlignment="1" applyProtection="1">
      <alignment/>
      <protection/>
    </xf>
    <xf numFmtId="203" fontId="8" fillId="39" borderId="0" xfId="64" applyNumberFormat="1" applyFont="1" applyFill="1" applyAlignment="1" applyProtection="1">
      <alignment/>
      <protection/>
    </xf>
    <xf numFmtId="203" fontId="1" fillId="39" borderId="0" xfId="64" applyNumberFormat="1" applyFont="1" applyFill="1" applyBorder="1" applyAlignment="1" applyProtection="1">
      <alignment/>
      <protection/>
    </xf>
    <xf numFmtId="203" fontId="1" fillId="39" borderId="0" xfId="48" applyNumberFormat="1" applyFont="1" applyFill="1" applyBorder="1" applyAlignment="1" applyProtection="1">
      <alignment/>
      <protection/>
    </xf>
    <xf numFmtId="203" fontId="1" fillId="39" borderId="0" xfId="64" applyNumberFormat="1" applyFont="1" applyFill="1" applyBorder="1" applyAlignment="1">
      <alignment/>
      <protection/>
    </xf>
    <xf numFmtId="203" fontId="1" fillId="39" borderId="11" xfId="64" applyNumberFormat="1" applyFont="1" applyFill="1" applyBorder="1" applyAlignment="1">
      <alignment/>
      <protection/>
    </xf>
    <xf numFmtId="207" fontId="8" fillId="39" borderId="0" xfId="64" applyNumberFormat="1" applyFont="1" applyFill="1" applyAlignment="1" applyProtection="1">
      <alignment/>
      <protection/>
    </xf>
    <xf numFmtId="207" fontId="1" fillId="39" borderId="0" xfId="64" applyNumberFormat="1" applyFont="1" applyFill="1" applyAlignment="1" applyProtection="1">
      <alignment/>
      <protection/>
    </xf>
    <xf numFmtId="0" fontId="19" fillId="39" borderId="0" xfId="66" applyFont="1" applyFill="1">
      <alignment/>
      <protection/>
    </xf>
    <xf numFmtId="0" fontId="19" fillId="39" borderId="0" xfId="66" applyFont="1" applyFill="1" applyAlignment="1">
      <alignment horizontal="center"/>
      <protection/>
    </xf>
    <xf numFmtId="203" fontId="19" fillId="39" borderId="0" xfId="66" applyNumberFormat="1" applyFont="1" applyFill="1">
      <alignment/>
      <protection/>
    </xf>
    <xf numFmtId="203" fontId="19" fillId="39" borderId="0" xfId="66" applyNumberFormat="1" applyFont="1" applyFill="1" applyBorder="1" applyAlignment="1">
      <alignment horizontal="center"/>
      <protection/>
    </xf>
    <xf numFmtId="57" fontId="19" fillId="39" borderId="0" xfId="66" applyNumberFormat="1" applyFont="1" applyFill="1">
      <alignment/>
      <protection/>
    </xf>
    <xf numFmtId="203" fontId="19" fillId="39" borderId="0" xfId="66" applyNumberFormat="1" applyFont="1" applyFill="1" applyBorder="1" applyAlignment="1">
      <alignment/>
      <protection/>
    </xf>
    <xf numFmtId="203" fontId="19" fillId="39" borderId="0" xfId="66" applyNumberFormat="1" applyFont="1" applyFill="1" applyBorder="1">
      <alignment/>
      <protection/>
    </xf>
    <xf numFmtId="203" fontId="19" fillId="39" borderId="0" xfId="66" applyNumberFormat="1" applyFont="1" applyFill="1" applyBorder="1" applyAlignment="1">
      <alignment horizontal="right"/>
      <protection/>
    </xf>
    <xf numFmtId="205" fontId="19" fillId="39" borderId="0" xfId="66" applyNumberFormat="1" applyFont="1" applyFill="1">
      <alignment/>
      <protection/>
    </xf>
    <xf numFmtId="203" fontId="19" fillId="39" borderId="0" xfId="66" applyNumberFormat="1" applyFont="1" applyFill="1" applyAlignment="1">
      <alignment vertical="center"/>
      <protection/>
    </xf>
    <xf numFmtId="0" fontId="19" fillId="39" borderId="0" xfId="66" applyFont="1" applyFill="1" applyAlignment="1">
      <alignment vertical="center"/>
      <protection/>
    </xf>
    <xf numFmtId="0" fontId="20" fillId="0" borderId="0" xfId="66" applyFont="1">
      <alignment/>
      <protection/>
    </xf>
    <xf numFmtId="203" fontId="21" fillId="33" borderId="0" xfId="66" applyNumberFormat="1" applyFont="1" applyFill="1">
      <alignment/>
      <protection/>
    </xf>
    <xf numFmtId="0" fontId="23" fillId="33" borderId="0" xfId="66" applyFont="1" applyFill="1">
      <alignment/>
      <protection/>
    </xf>
    <xf numFmtId="0" fontId="23" fillId="33" borderId="0" xfId="66" applyFont="1" applyFill="1" applyAlignment="1">
      <alignment horizontal="center"/>
      <protection/>
    </xf>
    <xf numFmtId="203" fontId="25" fillId="33" borderId="0" xfId="66" applyNumberFormat="1" applyFont="1" applyFill="1">
      <alignment/>
      <protection/>
    </xf>
    <xf numFmtId="203" fontId="19" fillId="0" borderId="0" xfId="66" applyNumberFormat="1" applyFont="1">
      <alignment/>
      <protection/>
    </xf>
    <xf numFmtId="203" fontId="26" fillId="33" borderId="0" xfId="66" applyNumberFormat="1" applyFont="1" applyFill="1" applyAlignment="1">
      <alignment horizontal="center"/>
      <protection/>
    </xf>
    <xf numFmtId="203" fontId="20" fillId="33" borderId="0" xfId="66" applyNumberFormat="1" applyFont="1" applyFill="1">
      <alignment/>
      <protection/>
    </xf>
    <xf numFmtId="203" fontId="23" fillId="33" borderId="0" xfId="66" applyNumberFormat="1" applyFont="1" applyFill="1">
      <alignment/>
      <protection/>
    </xf>
    <xf numFmtId="0" fontId="19" fillId="0" borderId="0" xfId="66" applyFont="1" applyFill="1">
      <alignment/>
      <protection/>
    </xf>
    <xf numFmtId="0" fontId="21" fillId="0" borderId="0" xfId="66" applyFont="1" applyFill="1">
      <alignment/>
      <protection/>
    </xf>
    <xf numFmtId="0" fontId="21" fillId="0" borderId="0" xfId="66" applyFont="1" applyFill="1" applyAlignment="1">
      <alignment horizontal="center"/>
      <protection/>
    </xf>
    <xf numFmtId="203" fontId="19" fillId="0" borderId="0" xfId="66" applyNumberFormat="1" applyFont="1" applyFill="1">
      <alignment/>
      <protection/>
    </xf>
    <xf numFmtId="203" fontId="19" fillId="0" borderId="66" xfId="62" applyNumberFormat="1" applyFont="1" applyFill="1" applyBorder="1" applyAlignment="1">
      <alignment/>
      <protection/>
    </xf>
    <xf numFmtId="203" fontId="19" fillId="0" borderId="66" xfId="66" applyNumberFormat="1" applyFont="1" applyFill="1" applyBorder="1" applyAlignment="1">
      <alignment/>
      <protection/>
    </xf>
    <xf numFmtId="0" fontId="19" fillId="33" borderId="67" xfId="66" applyFont="1" applyFill="1" applyBorder="1" applyAlignment="1">
      <alignment horizontal="center"/>
      <protection/>
    </xf>
    <xf numFmtId="203" fontId="19" fillId="33" borderId="68" xfId="66" applyNumberFormat="1" applyFont="1" applyFill="1" applyBorder="1">
      <alignment/>
      <protection/>
    </xf>
    <xf numFmtId="203" fontId="19" fillId="33" borderId="69" xfId="66" applyNumberFormat="1" applyFont="1" applyFill="1" applyBorder="1" applyAlignment="1">
      <alignment horizontal="center"/>
      <protection/>
    </xf>
    <xf numFmtId="203" fontId="19" fillId="33" borderId="70" xfId="66" applyNumberFormat="1" applyFont="1" applyFill="1" applyBorder="1" applyAlignment="1">
      <alignment horizontal="center"/>
      <protection/>
    </xf>
    <xf numFmtId="203" fontId="19" fillId="33" borderId="71" xfId="66" applyNumberFormat="1" applyFont="1" applyFill="1" applyBorder="1" applyAlignment="1">
      <alignment horizontal="center"/>
      <protection/>
    </xf>
    <xf numFmtId="203" fontId="19" fillId="33" borderId="72" xfId="66" applyNumberFormat="1" applyFont="1" applyFill="1" applyBorder="1" applyAlignment="1">
      <alignment horizontal="center"/>
      <protection/>
    </xf>
    <xf numFmtId="0" fontId="19" fillId="0" borderId="63" xfId="66" applyFont="1" applyFill="1" applyBorder="1" applyAlignment="1">
      <alignment horizontal="center"/>
      <protection/>
    </xf>
    <xf numFmtId="203" fontId="19" fillId="0" borderId="0" xfId="66" applyNumberFormat="1" applyFont="1" applyFill="1" applyBorder="1" applyAlignment="1">
      <alignment horizontal="center" vertical="center"/>
      <protection/>
    </xf>
    <xf numFmtId="203" fontId="19" fillId="0" borderId="73" xfId="66" applyNumberFormat="1" applyFont="1" applyFill="1" applyBorder="1" applyAlignment="1">
      <alignment horizontal="center" vertical="center"/>
      <protection/>
    </xf>
    <xf numFmtId="203" fontId="19" fillId="0" borderId="22" xfId="66" applyNumberFormat="1" applyFont="1" applyFill="1" applyBorder="1" applyAlignment="1">
      <alignment horizontal="center" vertical="center"/>
      <protection/>
    </xf>
    <xf numFmtId="203" fontId="19" fillId="0" borderId="74" xfId="66" applyNumberFormat="1" applyFont="1" applyFill="1" applyBorder="1" applyAlignment="1">
      <alignment horizontal="center" vertical="center"/>
      <protection/>
    </xf>
    <xf numFmtId="203" fontId="19" fillId="0" borderId="18" xfId="66" applyNumberFormat="1" applyFont="1" applyFill="1" applyBorder="1" applyAlignment="1">
      <alignment horizontal="center" vertical="center"/>
      <protection/>
    </xf>
    <xf numFmtId="203" fontId="19" fillId="0" borderId="15" xfId="66" applyNumberFormat="1" applyFont="1" applyFill="1" applyBorder="1" applyAlignment="1">
      <alignment horizontal="center" vertical="center"/>
      <protection/>
    </xf>
    <xf numFmtId="203" fontId="19" fillId="0" borderId="40" xfId="66" applyNumberFormat="1" applyFont="1" applyFill="1" applyBorder="1" applyAlignment="1">
      <alignment horizontal="center" vertical="center"/>
      <protection/>
    </xf>
    <xf numFmtId="203" fontId="19" fillId="0" borderId="12" xfId="66" applyNumberFormat="1" applyFont="1" applyFill="1" applyBorder="1" applyAlignment="1">
      <alignment horizontal="center"/>
      <protection/>
    </xf>
    <xf numFmtId="203" fontId="19" fillId="0" borderId="63" xfId="66" applyNumberFormat="1" applyFont="1" applyFill="1" applyBorder="1" applyAlignment="1">
      <alignment horizontal="center" vertical="center"/>
      <protection/>
    </xf>
    <xf numFmtId="203" fontId="19" fillId="0" borderId="75" xfId="66" applyNumberFormat="1" applyFont="1" applyFill="1" applyBorder="1" applyAlignment="1">
      <alignment horizontal="center" vertical="center"/>
      <protection/>
    </xf>
    <xf numFmtId="57" fontId="19" fillId="33" borderId="0" xfId="66" applyNumberFormat="1" applyFont="1" applyFill="1" applyAlignment="1">
      <alignment vertical="center"/>
      <protection/>
    </xf>
    <xf numFmtId="57" fontId="19" fillId="33" borderId="0" xfId="66" applyNumberFormat="1" applyFont="1" applyFill="1" applyAlignment="1">
      <alignment horizontal="center" vertical="center"/>
      <protection/>
    </xf>
    <xf numFmtId="57" fontId="19" fillId="0" borderId="76" xfId="66" applyNumberFormat="1" applyFont="1" applyFill="1" applyBorder="1" applyAlignment="1">
      <alignment horizontal="right" vertical="center"/>
      <protection/>
    </xf>
    <xf numFmtId="204" fontId="19" fillId="0" borderId="77" xfId="66" applyNumberFormat="1" applyFont="1" applyFill="1" applyBorder="1" applyAlignment="1">
      <alignment horizontal="right" vertical="center"/>
      <protection/>
    </xf>
    <xf numFmtId="57" fontId="19" fillId="0" borderId="39" xfId="66" applyNumberFormat="1" applyFont="1" applyFill="1" applyBorder="1" applyAlignment="1">
      <alignment horizontal="right" vertical="center"/>
      <protection/>
    </xf>
    <xf numFmtId="57" fontId="19" fillId="0" borderId="13" xfId="66" applyNumberFormat="1" applyFont="1" applyFill="1" applyBorder="1" applyAlignment="1">
      <alignment horizontal="right" vertical="center"/>
      <protection/>
    </xf>
    <xf numFmtId="57" fontId="19" fillId="0" borderId="78" xfId="66" applyNumberFormat="1" applyFont="1" applyFill="1" applyBorder="1" applyAlignment="1">
      <alignment horizontal="right" vertical="center"/>
      <protection/>
    </xf>
    <xf numFmtId="57" fontId="19" fillId="0" borderId="15" xfId="66" applyNumberFormat="1" applyFont="1" applyFill="1" applyBorder="1" applyAlignment="1">
      <alignment horizontal="right" vertical="center"/>
      <protection/>
    </xf>
    <xf numFmtId="57" fontId="19" fillId="0" borderId="79" xfId="66" applyNumberFormat="1" applyFont="1" applyFill="1" applyBorder="1" applyAlignment="1">
      <alignment horizontal="right" vertical="center"/>
      <protection/>
    </xf>
    <xf numFmtId="204" fontId="19" fillId="0" borderId="80" xfId="66" applyNumberFormat="1" applyFont="1" applyFill="1" applyBorder="1" applyAlignment="1">
      <alignment horizontal="right" vertical="center"/>
      <protection/>
    </xf>
    <xf numFmtId="204" fontId="19" fillId="0" borderId="15" xfId="66" applyNumberFormat="1" applyFont="1" applyFill="1" applyBorder="1" applyAlignment="1">
      <alignment horizontal="right" vertical="center"/>
      <protection/>
    </xf>
    <xf numFmtId="204" fontId="19" fillId="0" borderId="13" xfId="66" applyNumberFormat="1" applyFont="1" applyFill="1" applyBorder="1" applyAlignment="1">
      <alignment horizontal="right" vertical="center"/>
      <protection/>
    </xf>
    <xf numFmtId="204" fontId="19" fillId="0" borderId="13" xfId="66" applyNumberFormat="1" applyFont="1" applyFill="1" applyBorder="1" applyAlignment="1" quotePrefix="1">
      <alignment horizontal="right" vertical="center"/>
      <protection/>
    </xf>
    <xf numFmtId="204" fontId="19" fillId="0" borderId="15" xfId="66" applyNumberFormat="1" applyFont="1" applyFill="1" applyBorder="1" applyAlignment="1" quotePrefix="1">
      <alignment horizontal="right" vertical="center"/>
      <protection/>
    </xf>
    <xf numFmtId="57" fontId="19" fillId="0" borderId="74" xfId="66" applyNumberFormat="1" applyFont="1" applyFill="1" applyBorder="1" applyAlignment="1">
      <alignment horizontal="right" vertical="center"/>
      <protection/>
    </xf>
    <xf numFmtId="204" fontId="19" fillId="0" borderId="12" xfId="66" applyNumberFormat="1" applyFont="1" applyFill="1" applyBorder="1" applyAlignment="1" quotePrefix="1">
      <alignment horizontal="right" vertical="center"/>
      <protection/>
    </xf>
    <xf numFmtId="57" fontId="19" fillId="0" borderId="19" xfId="66" applyNumberFormat="1" applyFont="1" applyFill="1" applyBorder="1" applyAlignment="1" quotePrefix="1">
      <alignment horizontal="center" vertical="center"/>
      <protection/>
    </xf>
    <xf numFmtId="203" fontId="19" fillId="0" borderId="64" xfId="66" applyNumberFormat="1" applyFont="1" applyFill="1" applyBorder="1" applyAlignment="1">
      <alignment horizontal="right" vertical="center" shrinkToFit="1"/>
      <protection/>
    </xf>
    <xf numFmtId="203" fontId="19" fillId="0" borderId="81" xfId="66" applyNumberFormat="1" applyFont="1" applyFill="1" applyBorder="1" applyAlignment="1">
      <alignment horizontal="right" vertical="center"/>
      <protection/>
    </xf>
    <xf numFmtId="203" fontId="19" fillId="0" borderId="21" xfId="66" applyNumberFormat="1" applyFont="1" applyFill="1" applyBorder="1" applyAlignment="1">
      <alignment horizontal="right" vertical="center"/>
      <protection/>
    </xf>
    <xf numFmtId="203" fontId="19" fillId="0" borderId="19" xfId="66" applyNumberFormat="1" applyFont="1" applyFill="1" applyBorder="1" applyAlignment="1">
      <alignment horizontal="right" vertical="center"/>
      <protection/>
    </xf>
    <xf numFmtId="203" fontId="19" fillId="0" borderId="82" xfId="66" applyNumberFormat="1" applyFont="1" applyFill="1" applyBorder="1" applyAlignment="1">
      <alignment horizontal="right" vertical="center"/>
      <protection/>
    </xf>
    <xf numFmtId="57" fontId="19" fillId="0" borderId="17" xfId="66" applyNumberFormat="1" applyFont="1" applyFill="1" applyBorder="1" applyAlignment="1">
      <alignment horizontal="center" vertical="center"/>
      <protection/>
    </xf>
    <xf numFmtId="203" fontId="19" fillId="0" borderId="15" xfId="66" applyNumberFormat="1" applyFont="1" applyFill="1" applyBorder="1" applyAlignment="1">
      <alignment horizontal="right" vertical="center" shrinkToFit="1"/>
      <protection/>
    </xf>
    <xf numFmtId="203" fontId="19" fillId="0" borderId="17" xfId="66" applyNumberFormat="1" applyFont="1" applyFill="1" applyBorder="1" applyAlignment="1">
      <alignment vertical="center"/>
      <protection/>
    </xf>
    <xf numFmtId="203" fontId="19" fillId="0" borderId="34" xfId="66" applyNumberFormat="1" applyFont="1" applyFill="1" applyBorder="1" applyAlignment="1">
      <alignment vertical="center"/>
      <protection/>
    </xf>
    <xf numFmtId="203" fontId="19" fillId="0" borderId="34" xfId="66" applyNumberFormat="1" applyFont="1" applyFill="1" applyBorder="1" applyAlignment="1">
      <alignment horizontal="right" vertical="center"/>
      <protection/>
    </xf>
    <xf numFmtId="203" fontId="19" fillId="0" borderId="16" xfId="66" applyNumberFormat="1" applyFont="1" applyFill="1" applyBorder="1" applyAlignment="1">
      <alignment horizontal="right" vertical="center"/>
      <protection/>
    </xf>
    <xf numFmtId="203" fontId="19" fillId="0" borderId="17" xfId="66" applyNumberFormat="1" applyFont="1" applyFill="1" applyBorder="1" applyAlignment="1">
      <alignment horizontal="right" vertical="center"/>
      <protection/>
    </xf>
    <xf numFmtId="203" fontId="19" fillId="0" borderId="35" xfId="66" applyNumberFormat="1" applyFont="1" applyFill="1" applyBorder="1" applyAlignment="1">
      <alignment horizontal="right" vertical="center"/>
      <protection/>
    </xf>
    <xf numFmtId="57" fontId="19" fillId="0" borderId="18" xfId="66" applyNumberFormat="1" applyFont="1" applyFill="1" applyBorder="1" applyAlignment="1" quotePrefix="1">
      <alignment horizontal="center" vertical="center"/>
      <protection/>
    </xf>
    <xf numFmtId="203" fontId="19" fillId="0" borderId="13" xfId="66" applyNumberFormat="1" applyFont="1" applyFill="1" applyBorder="1" applyAlignment="1">
      <alignment horizontal="right" vertical="center" shrinkToFit="1"/>
      <protection/>
    </xf>
    <xf numFmtId="203" fontId="19" fillId="0" borderId="18" xfId="66" applyNumberFormat="1" applyFont="1" applyFill="1" applyBorder="1" applyAlignment="1">
      <alignment horizontal="right" vertical="center"/>
      <protection/>
    </xf>
    <xf numFmtId="202" fontId="19" fillId="0" borderId="35" xfId="66" applyNumberFormat="1" applyFont="1" applyFill="1" applyBorder="1" applyAlignment="1">
      <alignment horizontal="right" vertical="center"/>
      <protection/>
    </xf>
    <xf numFmtId="203" fontId="19" fillId="0" borderId="83" xfId="66" applyNumberFormat="1" applyFont="1" applyFill="1" applyBorder="1" applyAlignment="1">
      <alignment horizontal="right" vertical="center"/>
      <protection/>
    </xf>
    <xf numFmtId="203" fontId="19" fillId="0" borderId="20" xfId="66" applyNumberFormat="1" applyFont="1" applyFill="1" applyBorder="1" applyAlignment="1">
      <alignment horizontal="right" vertical="center"/>
      <protection/>
    </xf>
    <xf numFmtId="203" fontId="19" fillId="0" borderId="84" xfId="66" applyNumberFormat="1" applyFont="1" applyFill="1" applyBorder="1" applyAlignment="1">
      <alignment horizontal="right" vertical="center"/>
      <protection/>
    </xf>
    <xf numFmtId="57" fontId="19" fillId="0" borderId="17" xfId="66" applyNumberFormat="1" applyFont="1" applyFill="1" applyBorder="1" applyAlignment="1" quotePrefix="1">
      <alignment horizontal="center" vertical="center"/>
      <protection/>
    </xf>
    <xf numFmtId="202" fontId="19" fillId="0" borderId="84" xfId="66" applyNumberFormat="1" applyFont="1" applyFill="1" applyBorder="1" applyAlignment="1">
      <alignment horizontal="right" vertical="center"/>
      <protection/>
    </xf>
    <xf numFmtId="57" fontId="19" fillId="0" borderId="18" xfId="66" applyNumberFormat="1" applyFont="1" applyFill="1" applyBorder="1" applyAlignment="1">
      <alignment horizontal="center" vertical="center"/>
      <protection/>
    </xf>
    <xf numFmtId="203" fontId="19" fillId="0" borderId="13" xfId="66" applyNumberFormat="1" applyFont="1" applyFill="1" applyBorder="1" applyAlignment="1">
      <alignment vertical="center" shrinkToFit="1"/>
      <protection/>
    </xf>
    <xf numFmtId="203" fontId="19" fillId="0" borderId="18" xfId="66" applyNumberFormat="1" applyFont="1" applyFill="1" applyBorder="1" applyAlignment="1">
      <alignment vertical="center"/>
      <protection/>
    </xf>
    <xf numFmtId="203" fontId="19" fillId="0" borderId="83" xfId="66" applyNumberFormat="1" applyFont="1" applyFill="1" applyBorder="1" applyAlignment="1">
      <alignment vertical="center"/>
      <protection/>
    </xf>
    <xf numFmtId="203" fontId="19" fillId="0" borderId="20" xfId="66" applyNumberFormat="1" applyFont="1" applyFill="1" applyBorder="1" applyAlignment="1">
      <alignment vertical="center"/>
      <protection/>
    </xf>
    <xf numFmtId="203" fontId="19" fillId="0" borderId="84" xfId="66" applyNumberFormat="1" applyFont="1" applyFill="1" applyBorder="1" applyAlignment="1">
      <alignment vertical="center"/>
      <protection/>
    </xf>
    <xf numFmtId="203" fontId="19" fillId="0" borderId="15" xfId="66" applyNumberFormat="1" applyFont="1" applyFill="1" applyBorder="1" applyAlignment="1">
      <alignment vertical="center" shrinkToFit="1"/>
      <protection/>
    </xf>
    <xf numFmtId="203" fontId="19" fillId="0" borderId="16" xfId="66" applyNumberFormat="1" applyFont="1" applyFill="1" applyBorder="1" applyAlignment="1">
      <alignment vertical="center"/>
      <protection/>
    </xf>
    <xf numFmtId="203" fontId="19" fillId="0" borderId="35" xfId="66" applyNumberFormat="1" applyFont="1" applyFill="1" applyBorder="1" applyAlignment="1">
      <alignment vertical="center"/>
      <protection/>
    </xf>
    <xf numFmtId="57" fontId="19" fillId="0" borderId="63" xfId="66" applyNumberFormat="1" applyFont="1" applyFill="1" applyBorder="1" applyAlignment="1">
      <alignment horizontal="center" vertical="center"/>
      <protection/>
    </xf>
    <xf numFmtId="203" fontId="19" fillId="0" borderId="12" xfId="66" applyNumberFormat="1" applyFont="1" applyFill="1" applyBorder="1" applyAlignment="1">
      <alignment vertical="center" shrinkToFit="1"/>
      <protection/>
    </xf>
    <xf numFmtId="203" fontId="19" fillId="0" borderId="63" xfId="66" applyNumberFormat="1" applyFont="1" applyFill="1" applyBorder="1" applyAlignment="1">
      <alignment vertical="center"/>
      <protection/>
    </xf>
    <xf numFmtId="203" fontId="19" fillId="0" borderId="73" xfId="66" applyNumberFormat="1" applyFont="1" applyFill="1" applyBorder="1" applyAlignment="1">
      <alignment horizontal="right" vertical="center"/>
      <protection/>
    </xf>
    <xf numFmtId="202" fontId="19" fillId="0" borderId="85" xfId="66" applyNumberFormat="1" applyFont="1" applyFill="1" applyBorder="1" applyAlignment="1">
      <alignment horizontal="right" vertical="center"/>
      <protection/>
    </xf>
    <xf numFmtId="203" fontId="19" fillId="0" borderId="73" xfId="66" applyNumberFormat="1" applyFont="1" applyFill="1" applyBorder="1" applyAlignment="1">
      <alignment vertical="center"/>
      <protection/>
    </xf>
    <xf numFmtId="203" fontId="19" fillId="0" borderId="22" xfId="66" applyNumberFormat="1" applyFont="1" applyFill="1" applyBorder="1" applyAlignment="1">
      <alignment vertical="center"/>
      <protection/>
    </xf>
    <xf numFmtId="203" fontId="19" fillId="0" borderId="85" xfId="66" applyNumberFormat="1" applyFont="1" applyFill="1" applyBorder="1" applyAlignment="1">
      <alignment vertical="center"/>
      <protection/>
    </xf>
    <xf numFmtId="203" fontId="19" fillId="0" borderId="14" xfId="66" applyNumberFormat="1" applyFont="1" applyFill="1" applyBorder="1" applyAlignment="1">
      <alignment vertical="center"/>
      <protection/>
    </xf>
    <xf numFmtId="57" fontId="19" fillId="6" borderId="86" xfId="66" applyNumberFormat="1" applyFont="1" applyFill="1" applyBorder="1" applyAlignment="1">
      <alignment horizontal="right" vertical="center"/>
      <protection/>
    </xf>
    <xf numFmtId="204" fontId="19" fillId="6" borderId="87" xfId="66" applyNumberFormat="1" applyFont="1" applyFill="1" applyBorder="1" applyAlignment="1">
      <alignment horizontal="right" vertical="center"/>
      <protection/>
    </xf>
    <xf numFmtId="57" fontId="19" fillId="6" borderId="88" xfId="66" applyNumberFormat="1" applyFont="1" applyFill="1" applyBorder="1" applyAlignment="1" quotePrefix="1">
      <alignment horizontal="center" vertical="center"/>
      <protection/>
    </xf>
    <xf numFmtId="203" fontId="19" fillId="6" borderId="87" xfId="66" applyNumberFormat="1" applyFont="1" applyFill="1" applyBorder="1" applyAlignment="1">
      <alignment horizontal="right" vertical="center" shrinkToFit="1"/>
      <protection/>
    </xf>
    <xf numFmtId="203" fontId="19" fillId="6" borderId="88" xfId="66" applyNumberFormat="1" applyFont="1" applyFill="1" applyBorder="1" applyAlignment="1">
      <alignment horizontal="right" vertical="center"/>
      <protection/>
    </xf>
    <xf numFmtId="203" fontId="19" fillId="6" borderId="89" xfId="66" applyNumberFormat="1" applyFont="1" applyFill="1" applyBorder="1" applyAlignment="1">
      <alignment horizontal="right" vertical="center"/>
      <protection/>
    </xf>
    <xf numFmtId="202" fontId="19" fillId="6" borderId="90" xfId="66" applyNumberFormat="1" applyFont="1" applyFill="1" applyBorder="1" applyAlignment="1">
      <alignment horizontal="right" vertical="center"/>
      <protection/>
    </xf>
    <xf numFmtId="203" fontId="19" fillId="6" borderId="91" xfId="66" applyNumberFormat="1" applyFont="1" applyFill="1" applyBorder="1" applyAlignment="1">
      <alignment horizontal="right" vertical="center"/>
      <protection/>
    </xf>
    <xf numFmtId="203" fontId="19" fillId="6" borderId="90" xfId="66" applyNumberFormat="1" applyFont="1" applyFill="1" applyBorder="1" applyAlignment="1">
      <alignment horizontal="right" vertical="center"/>
      <protection/>
    </xf>
    <xf numFmtId="57" fontId="19" fillId="0" borderId="92" xfId="66" applyNumberFormat="1" applyFont="1" applyFill="1" applyBorder="1" applyAlignment="1">
      <alignment horizontal="center" vertical="center"/>
      <protection/>
    </xf>
    <xf numFmtId="203" fontId="19" fillId="0" borderId="77" xfId="66" applyNumberFormat="1" applyFont="1" applyFill="1" applyBorder="1" applyAlignment="1">
      <alignment horizontal="right" vertical="center" shrinkToFit="1"/>
      <protection/>
    </xf>
    <xf numFmtId="203" fontId="19" fillId="0" borderId="92" xfId="66" applyNumberFormat="1" applyFont="1" applyFill="1" applyBorder="1" applyAlignment="1">
      <alignment horizontal="center" vertical="center"/>
      <protection/>
    </xf>
    <xf numFmtId="203" fontId="19" fillId="0" borderId="93" xfId="66" applyNumberFormat="1" applyFont="1" applyFill="1" applyBorder="1" applyAlignment="1">
      <alignment horizontal="right" vertical="center" shrinkToFit="1"/>
      <protection/>
    </xf>
    <xf numFmtId="202" fontId="19" fillId="0" borderId="94" xfId="66" applyNumberFormat="1" applyFont="1" applyFill="1" applyBorder="1" applyAlignment="1">
      <alignment horizontal="right" vertical="center"/>
      <protection/>
    </xf>
    <xf numFmtId="203" fontId="19" fillId="0" borderId="93" xfId="66" applyNumberFormat="1" applyFont="1" applyFill="1" applyBorder="1" applyAlignment="1">
      <alignment horizontal="center" vertical="center"/>
      <protection/>
    </xf>
    <xf numFmtId="203" fontId="19" fillId="0" borderId="95" xfId="66" applyNumberFormat="1" applyFont="1" applyFill="1" applyBorder="1" applyAlignment="1">
      <alignment horizontal="center" vertical="center"/>
      <protection/>
    </xf>
    <xf numFmtId="203" fontId="19" fillId="0" borderId="94" xfId="66" applyNumberFormat="1" applyFont="1" applyFill="1" applyBorder="1" applyAlignment="1">
      <alignment horizontal="center" vertical="center"/>
      <protection/>
    </xf>
    <xf numFmtId="203" fontId="19" fillId="0" borderId="73" xfId="66" applyNumberFormat="1" applyFont="1" applyFill="1" applyBorder="1" applyAlignment="1">
      <alignment vertical="center" shrinkToFit="1"/>
      <protection/>
    </xf>
    <xf numFmtId="203" fontId="19" fillId="0" borderId="10" xfId="66" applyNumberFormat="1" applyFont="1" applyFill="1" applyBorder="1" applyAlignment="1">
      <alignment vertical="center"/>
      <protection/>
    </xf>
    <xf numFmtId="203" fontId="19" fillId="0" borderId="83" xfId="66" applyNumberFormat="1" applyFont="1" applyFill="1" applyBorder="1" applyAlignment="1">
      <alignment vertical="center" shrinkToFit="1"/>
      <protection/>
    </xf>
    <xf numFmtId="203" fontId="19" fillId="0" borderId="17" xfId="66" applyNumberFormat="1" applyFont="1" applyFill="1" applyBorder="1" applyAlignment="1">
      <alignment horizontal="center" vertical="center"/>
      <protection/>
    </xf>
    <xf numFmtId="203" fontId="19" fillId="0" borderId="34" xfId="66" applyNumberFormat="1" applyFont="1" applyFill="1" applyBorder="1" applyAlignment="1">
      <alignment vertical="center" shrinkToFit="1"/>
      <protection/>
    </xf>
    <xf numFmtId="57" fontId="19" fillId="0" borderId="96" xfId="66" applyNumberFormat="1" applyFont="1" applyFill="1" applyBorder="1" applyAlignment="1">
      <alignment horizontal="center" vertical="center"/>
      <protection/>
    </xf>
    <xf numFmtId="203" fontId="19" fillId="0" borderId="80" xfId="66" applyNumberFormat="1" applyFont="1" applyFill="1" applyBorder="1" applyAlignment="1">
      <alignment vertical="center" shrinkToFit="1"/>
      <protection/>
    </xf>
    <xf numFmtId="203" fontId="19" fillId="0" borderId="96" xfId="66" applyNumberFormat="1" applyFont="1" applyFill="1" applyBorder="1" applyAlignment="1">
      <alignment horizontal="center" vertical="center"/>
      <protection/>
    </xf>
    <xf numFmtId="203" fontId="19" fillId="0" borderId="97" xfId="66" applyNumberFormat="1" applyFont="1" applyFill="1" applyBorder="1" applyAlignment="1">
      <alignment horizontal="right" vertical="center" shrinkToFit="1"/>
      <protection/>
    </xf>
    <xf numFmtId="202" fontId="19" fillId="0" borderId="75" xfId="66" applyNumberFormat="1" applyFont="1" applyFill="1" applyBorder="1" applyAlignment="1">
      <alignment horizontal="right" vertical="center"/>
      <protection/>
    </xf>
    <xf numFmtId="203" fontId="19" fillId="0" borderId="97" xfId="66" applyNumberFormat="1" applyFont="1" applyFill="1" applyBorder="1" applyAlignment="1">
      <alignment horizontal="center" vertical="center"/>
      <protection/>
    </xf>
    <xf numFmtId="203" fontId="19" fillId="0" borderId="98" xfId="66" applyNumberFormat="1" applyFont="1" applyFill="1" applyBorder="1" applyAlignment="1">
      <alignment horizontal="center" vertical="center"/>
      <protection/>
    </xf>
    <xf numFmtId="203" fontId="19" fillId="0" borderId="99" xfId="66" applyNumberFormat="1" applyFont="1" applyFill="1" applyBorder="1" applyAlignment="1">
      <alignment horizontal="center" vertical="center"/>
      <protection/>
    </xf>
    <xf numFmtId="204" fontId="19" fillId="0" borderId="64" xfId="66" applyNumberFormat="1" applyFont="1" applyFill="1" applyBorder="1" applyAlignment="1">
      <alignment horizontal="right" vertical="center"/>
      <protection/>
    </xf>
    <xf numFmtId="57" fontId="19" fillId="0" borderId="63" xfId="66" applyNumberFormat="1" applyFont="1" applyFill="1" applyBorder="1" applyAlignment="1" quotePrefix="1">
      <alignment horizontal="center" vertical="center"/>
      <protection/>
    </xf>
    <xf numFmtId="203" fontId="19" fillId="0" borderId="12" xfId="66" applyNumberFormat="1" applyFont="1" applyFill="1" applyBorder="1" applyAlignment="1">
      <alignment horizontal="right" vertical="center" shrinkToFit="1"/>
      <protection/>
    </xf>
    <xf numFmtId="203" fontId="19" fillId="0" borderId="63" xfId="66" applyNumberFormat="1" applyFont="1" applyFill="1" applyBorder="1" applyAlignment="1">
      <alignment horizontal="right" vertical="center"/>
      <protection/>
    </xf>
    <xf numFmtId="202" fontId="19" fillId="0" borderId="82" xfId="66" applyNumberFormat="1" applyFont="1" applyFill="1" applyBorder="1" applyAlignment="1">
      <alignment horizontal="right" vertical="center"/>
      <protection/>
    </xf>
    <xf numFmtId="203" fontId="19" fillId="0" borderId="22" xfId="66" applyNumberFormat="1" applyFont="1" applyFill="1" applyBorder="1" applyAlignment="1">
      <alignment horizontal="right" vertical="center"/>
      <protection/>
    </xf>
    <xf numFmtId="203" fontId="19" fillId="0" borderId="85" xfId="66" applyNumberFormat="1" applyFont="1" applyFill="1" applyBorder="1" applyAlignment="1">
      <alignment horizontal="right" vertical="center"/>
      <protection/>
    </xf>
    <xf numFmtId="38" fontId="1" fillId="0" borderId="0" xfId="48" applyFont="1" applyFill="1" applyBorder="1" applyAlignment="1" applyProtection="1">
      <alignment/>
      <protection/>
    </xf>
    <xf numFmtId="37" fontId="1" fillId="0" borderId="18" xfId="64" applyFont="1" applyFill="1" applyBorder="1" applyAlignment="1">
      <alignment horizontal="center" vertical="center"/>
      <protection/>
    </xf>
    <xf numFmtId="49" fontId="1" fillId="0" borderId="63" xfId="64" applyNumberFormat="1" applyFont="1" applyFill="1" applyBorder="1" applyAlignment="1" applyProtection="1">
      <alignment horizontal="center" vertical="center"/>
      <protection/>
    </xf>
    <xf numFmtId="37" fontId="1" fillId="0" borderId="63" xfId="64" applyFont="1" applyFill="1" applyBorder="1" applyAlignment="1" applyProtection="1">
      <alignment horizontal="center" vertical="center"/>
      <protection/>
    </xf>
    <xf numFmtId="37" fontId="1" fillId="0" borderId="19" xfId="64" applyFont="1" applyFill="1" applyBorder="1" applyAlignment="1">
      <alignment horizontal="center" vertical="center"/>
      <protection/>
    </xf>
    <xf numFmtId="203" fontId="8" fillId="0" borderId="0" xfId="64" applyNumberFormat="1" applyFont="1" applyFill="1" applyBorder="1" applyProtection="1">
      <alignment/>
      <protection/>
    </xf>
    <xf numFmtId="181" fontId="1" fillId="0" borderId="0" xfId="64" applyNumberFormat="1" applyFont="1" applyFill="1" applyBorder="1" applyProtection="1">
      <alignment/>
      <protection/>
    </xf>
    <xf numFmtId="203" fontId="78" fillId="0" borderId="0" xfId="64" applyNumberFormat="1" applyFont="1" applyFill="1" applyBorder="1" applyAlignment="1" applyProtection="1">
      <alignment/>
      <protection/>
    </xf>
    <xf numFmtId="203" fontId="78" fillId="0" borderId="0" xfId="64" applyNumberFormat="1" applyFont="1" applyFill="1" applyAlignment="1" applyProtection="1">
      <alignment/>
      <protection/>
    </xf>
    <xf numFmtId="203" fontId="76" fillId="0" borderId="0" xfId="64" applyNumberFormat="1" applyFont="1" applyFill="1" applyBorder="1" applyAlignment="1">
      <alignment/>
      <protection/>
    </xf>
    <xf numFmtId="203" fontId="76" fillId="0" borderId="0" xfId="64" applyNumberFormat="1" applyFont="1" applyFill="1" applyAlignment="1">
      <alignment/>
      <protection/>
    </xf>
    <xf numFmtId="203" fontId="76" fillId="0" borderId="0" xfId="64" applyNumberFormat="1" applyFont="1" applyFill="1" applyBorder="1" applyAlignment="1" applyProtection="1">
      <alignment/>
      <protection/>
    </xf>
    <xf numFmtId="203" fontId="76" fillId="0" borderId="0" xfId="64" applyNumberFormat="1" applyFont="1" applyFill="1" applyAlignment="1" applyProtection="1">
      <alignment/>
      <protection/>
    </xf>
    <xf numFmtId="203" fontId="76" fillId="0" borderId="0" xfId="48" applyNumberFormat="1" applyFont="1" applyFill="1" applyBorder="1" applyAlignment="1" applyProtection="1">
      <alignment/>
      <protection/>
    </xf>
    <xf numFmtId="202" fontId="78" fillId="0" borderId="0" xfId="64" applyNumberFormat="1" applyFont="1" applyFill="1" applyAlignment="1" applyProtection="1">
      <alignment/>
      <protection/>
    </xf>
    <xf numFmtId="202" fontId="76" fillId="0" borderId="0" xfId="64" applyNumberFormat="1" applyFont="1" applyFill="1" applyAlignment="1" applyProtection="1">
      <alignment/>
      <protection/>
    </xf>
    <xf numFmtId="207" fontId="78" fillId="0" borderId="0" xfId="64" applyNumberFormat="1" applyFont="1" applyFill="1" applyAlignment="1" applyProtection="1">
      <alignment/>
      <protection/>
    </xf>
    <xf numFmtId="207" fontId="76" fillId="0" borderId="0" xfId="64" applyNumberFormat="1" applyFont="1" applyFill="1" applyAlignment="1" applyProtection="1">
      <alignment/>
      <protection/>
    </xf>
    <xf numFmtId="0" fontId="1" fillId="0" borderId="21" xfId="0" applyFont="1" applyFill="1" applyBorder="1" applyAlignment="1">
      <alignment horizontal="center" vertical="center"/>
    </xf>
    <xf numFmtId="37" fontId="8" fillId="0" borderId="0" xfId="64" applyFont="1" applyFill="1" applyBorder="1" applyAlignment="1" applyProtection="1">
      <alignment horizontal="right"/>
      <protection/>
    </xf>
    <xf numFmtId="203" fontId="8" fillId="0" borderId="63" xfId="64" applyNumberFormat="1" applyFont="1" applyFill="1" applyBorder="1" applyProtection="1">
      <alignment/>
      <protection/>
    </xf>
    <xf numFmtId="202" fontId="8" fillId="0" borderId="0" xfId="64" applyNumberFormat="1" applyFont="1" applyFill="1" applyBorder="1" applyProtection="1">
      <alignment/>
      <protection/>
    </xf>
    <xf numFmtId="202" fontId="78" fillId="0" borderId="0" xfId="64" applyNumberFormat="1" applyFont="1" applyFill="1" applyBorder="1" applyProtection="1">
      <alignment/>
      <protection/>
    </xf>
    <xf numFmtId="202" fontId="1" fillId="0" borderId="0" xfId="64" applyNumberFormat="1" applyFont="1" applyFill="1" applyBorder="1" applyProtection="1">
      <alignment/>
      <protection/>
    </xf>
    <xf numFmtId="0" fontId="13" fillId="0" borderId="0" xfId="0" applyFont="1" applyFill="1" applyBorder="1" applyAlignment="1">
      <alignment horizontal="right"/>
    </xf>
    <xf numFmtId="37" fontId="76" fillId="0" borderId="18" xfId="64" applyFont="1" applyFill="1" applyBorder="1" applyAlignment="1">
      <alignment horizontal="center" vertical="center" wrapText="1"/>
      <protection/>
    </xf>
    <xf numFmtId="37" fontId="76" fillId="0" borderId="63" xfId="64" applyFont="1" applyFill="1" applyBorder="1" applyAlignment="1">
      <alignment horizontal="center" vertical="center" wrapText="1"/>
      <protection/>
    </xf>
    <xf numFmtId="37" fontId="76" fillId="0" borderId="19" xfId="64" applyFont="1" applyFill="1" applyBorder="1" applyAlignment="1">
      <alignment horizontal="center" vertical="center" wrapText="1"/>
      <protection/>
    </xf>
    <xf numFmtId="37" fontId="76" fillId="0" borderId="63" xfId="64" applyFont="1" applyFill="1" applyBorder="1" applyAlignment="1" applyProtection="1">
      <alignment horizontal="center" vertical="center"/>
      <protection/>
    </xf>
    <xf numFmtId="37" fontId="76" fillId="0" borderId="0" xfId="64" applyFont="1" applyFill="1" applyBorder="1" applyAlignment="1" applyProtection="1">
      <alignment horizontal="center" vertical="center"/>
      <protection/>
    </xf>
    <xf numFmtId="37" fontId="76" fillId="0" borderId="12" xfId="64" applyFont="1" applyFill="1" applyBorder="1" applyAlignment="1" applyProtection="1">
      <alignment horizontal="center" vertical="center"/>
      <protection/>
    </xf>
    <xf numFmtId="37" fontId="76" fillId="0" borderId="20" xfId="64" applyFont="1" applyFill="1" applyBorder="1" applyAlignment="1" applyProtection="1">
      <alignment horizontal="center" vertical="center"/>
      <protection/>
    </xf>
    <xf numFmtId="37" fontId="76" fillId="0" borderId="21" xfId="64" applyFont="1" applyFill="1" applyBorder="1" applyAlignment="1" applyProtection="1">
      <alignment horizontal="center" vertical="center"/>
      <protection/>
    </xf>
    <xf numFmtId="37" fontId="76" fillId="0" borderId="20" xfId="64" applyFont="1" applyFill="1" applyBorder="1" applyAlignment="1" applyProtection="1">
      <alignment horizontal="center" vertical="center" wrapText="1"/>
      <protection/>
    </xf>
    <xf numFmtId="37" fontId="76" fillId="0" borderId="21" xfId="64" applyFont="1" applyFill="1" applyBorder="1" applyAlignment="1" applyProtection="1">
      <alignment horizontal="center" vertical="center" wrapText="1"/>
      <protection/>
    </xf>
    <xf numFmtId="176" fontId="76" fillId="0" borderId="20" xfId="64" applyNumberFormat="1" applyFont="1" applyFill="1" applyBorder="1" applyAlignment="1" applyProtection="1">
      <alignment horizontal="center" vertical="center" wrapText="1"/>
      <protection/>
    </xf>
    <xf numFmtId="176" fontId="76" fillId="0" borderId="21" xfId="64" applyNumberFormat="1" applyFont="1" applyFill="1" applyBorder="1" applyAlignment="1" applyProtection="1">
      <alignment horizontal="center" vertical="center" wrapText="1"/>
      <protection/>
    </xf>
    <xf numFmtId="37" fontId="76" fillId="0" borderId="19" xfId="64" applyFont="1" applyFill="1" applyBorder="1" applyAlignment="1" applyProtection="1">
      <alignment horizontal="center" vertical="center"/>
      <protection/>
    </xf>
    <xf numFmtId="37" fontId="76" fillId="0" borderId="11" xfId="64" applyFont="1" applyFill="1" applyBorder="1" applyAlignment="1" applyProtection="1">
      <alignment horizontal="center" vertical="center"/>
      <protection/>
    </xf>
    <xf numFmtId="37" fontId="76" fillId="0" borderId="64" xfId="64" applyFont="1" applyFill="1" applyBorder="1" applyAlignment="1" applyProtection="1">
      <alignment horizontal="center" vertical="center"/>
      <protection/>
    </xf>
    <xf numFmtId="37" fontId="1" fillId="0" borderId="18" xfId="64" applyFont="1" applyFill="1" applyBorder="1" applyAlignment="1" applyProtection="1">
      <alignment horizontal="center" vertical="center" wrapText="1"/>
      <protection/>
    </xf>
    <xf numFmtId="37" fontId="1" fillId="0" borderId="63" xfId="64" applyFont="1" applyFill="1" applyBorder="1" applyAlignment="1" applyProtection="1">
      <alignment horizontal="center" vertical="center" wrapText="1"/>
      <protection/>
    </xf>
    <xf numFmtId="37" fontId="1" fillId="0" borderId="19" xfId="64" applyFont="1" applyFill="1" applyBorder="1" applyAlignment="1" applyProtection="1">
      <alignment horizontal="center" vertical="center" wrapText="1"/>
      <protection/>
    </xf>
    <xf numFmtId="183" fontId="1" fillId="0" borderId="20" xfId="64" applyNumberFormat="1" applyFont="1" applyFill="1" applyBorder="1" applyAlignment="1" applyProtection="1">
      <alignment horizontal="center" vertical="center" wrapText="1"/>
      <protection/>
    </xf>
    <xf numFmtId="183" fontId="1" fillId="0" borderId="21" xfId="64" applyNumberFormat="1" applyFont="1" applyFill="1" applyBorder="1" applyAlignment="1" applyProtection="1">
      <alignment horizontal="center" vertical="center" wrapText="1"/>
      <protection/>
    </xf>
    <xf numFmtId="37" fontId="1" fillId="0" borderId="18" xfId="64" applyFont="1" applyFill="1" applyBorder="1" applyAlignment="1">
      <alignment horizontal="center" vertical="center"/>
      <protection/>
    </xf>
    <xf numFmtId="37" fontId="1" fillId="0" borderId="63" xfId="64" applyFont="1" applyFill="1" applyBorder="1" applyAlignment="1">
      <alignment horizontal="center" vertical="center"/>
      <protection/>
    </xf>
    <xf numFmtId="37" fontId="1" fillId="0" borderId="19" xfId="64" applyFont="1" applyFill="1" applyBorder="1" applyAlignment="1">
      <alignment horizontal="center" vertical="center"/>
      <protection/>
    </xf>
    <xf numFmtId="37" fontId="1" fillId="0" borderId="0" xfId="64" applyNumberFormat="1" applyFont="1" applyFill="1" applyBorder="1" applyAlignment="1" applyProtection="1">
      <alignment horizontal="center" vertical="center" wrapText="1"/>
      <protection/>
    </xf>
    <xf numFmtId="37" fontId="1" fillId="0" borderId="18" xfId="64" applyNumberFormat="1" applyFont="1" applyFill="1" applyBorder="1" applyAlignment="1" applyProtection="1">
      <alignment horizontal="center" vertical="center"/>
      <protection/>
    </xf>
    <xf numFmtId="37" fontId="1" fillId="0" borderId="19" xfId="64" applyNumberFormat="1" applyFont="1" applyFill="1" applyBorder="1" applyAlignment="1" applyProtection="1">
      <alignment horizontal="center" vertical="center"/>
      <protection/>
    </xf>
    <xf numFmtId="181" fontId="1" fillId="0" borderId="20" xfId="64" applyNumberFormat="1" applyFont="1" applyFill="1" applyBorder="1" applyAlignment="1" applyProtection="1">
      <alignment horizontal="center" vertical="center" wrapText="1"/>
      <protection/>
    </xf>
    <xf numFmtId="181" fontId="1" fillId="0" borderId="21" xfId="64" applyNumberFormat="1" applyFont="1" applyFill="1" applyBorder="1" applyAlignment="1" applyProtection="1">
      <alignment horizontal="center" vertical="center" wrapText="1"/>
      <protection/>
    </xf>
    <xf numFmtId="37" fontId="1" fillId="0" borderId="20" xfId="64" applyNumberFormat="1" applyFont="1" applyFill="1" applyBorder="1" applyAlignment="1" applyProtection="1">
      <alignment horizontal="center" vertical="center" wrapText="1"/>
      <protection/>
    </xf>
    <xf numFmtId="37" fontId="1" fillId="0" borderId="21" xfId="64" applyNumberFormat="1" applyFont="1" applyFill="1" applyBorder="1" applyAlignment="1" applyProtection="1">
      <alignment horizontal="center" vertical="center" wrapText="1"/>
      <protection/>
    </xf>
    <xf numFmtId="37" fontId="1" fillId="39" borderId="18" xfId="64" applyFont="1" applyFill="1" applyBorder="1" applyAlignment="1">
      <alignment horizontal="center" vertical="center" wrapText="1"/>
      <protection/>
    </xf>
    <xf numFmtId="37" fontId="1" fillId="39" borderId="63" xfId="64" applyFont="1" applyFill="1" applyBorder="1" applyAlignment="1">
      <alignment horizontal="center" vertical="center" wrapText="1"/>
      <protection/>
    </xf>
    <xf numFmtId="37" fontId="1" fillId="39" borderId="19" xfId="64" applyFont="1" applyFill="1" applyBorder="1" applyAlignment="1">
      <alignment horizontal="center" vertical="center" wrapText="1"/>
      <protection/>
    </xf>
    <xf numFmtId="37" fontId="1" fillId="39" borderId="63" xfId="64" applyFont="1" applyFill="1" applyBorder="1" applyAlignment="1" applyProtection="1">
      <alignment horizontal="center" vertical="center"/>
      <protection/>
    </xf>
    <xf numFmtId="37" fontId="1" fillId="39" borderId="0" xfId="64" applyFont="1" applyFill="1" applyBorder="1" applyAlignment="1" applyProtection="1">
      <alignment horizontal="center" vertical="center"/>
      <protection/>
    </xf>
    <xf numFmtId="37" fontId="1" fillId="39" borderId="12" xfId="64" applyFont="1" applyFill="1" applyBorder="1" applyAlignment="1" applyProtection="1">
      <alignment horizontal="center" vertical="center"/>
      <protection/>
    </xf>
    <xf numFmtId="37" fontId="1" fillId="39" borderId="20" xfId="64" applyFont="1" applyFill="1" applyBorder="1" applyAlignment="1" applyProtection="1">
      <alignment horizontal="center" vertical="center"/>
      <protection/>
    </xf>
    <xf numFmtId="0" fontId="7" fillId="39" borderId="21" xfId="0" applyFont="1" applyFill="1" applyBorder="1" applyAlignment="1">
      <alignment horizontal="center" vertical="center"/>
    </xf>
    <xf numFmtId="37" fontId="1" fillId="39" borderId="20" xfId="64" applyFont="1" applyFill="1" applyBorder="1" applyAlignment="1" applyProtection="1">
      <alignment horizontal="center" vertical="center" wrapText="1"/>
      <protection/>
    </xf>
    <xf numFmtId="0" fontId="7" fillId="39" borderId="21" xfId="0" applyFont="1" applyFill="1" applyBorder="1" applyAlignment="1">
      <alignment horizontal="center" vertical="center" wrapText="1"/>
    </xf>
    <xf numFmtId="176" fontId="1" fillId="39" borderId="20" xfId="64" applyNumberFormat="1" applyFont="1" applyFill="1" applyBorder="1" applyAlignment="1" applyProtection="1">
      <alignment horizontal="center" vertical="center" wrapText="1"/>
      <protection/>
    </xf>
    <xf numFmtId="176" fontId="1" fillId="39" borderId="21" xfId="64" applyNumberFormat="1" applyFont="1" applyFill="1" applyBorder="1" applyAlignment="1" applyProtection="1">
      <alignment horizontal="center" vertical="center" wrapText="1"/>
      <protection/>
    </xf>
    <xf numFmtId="37" fontId="6" fillId="39" borderId="19" xfId="64" applyFont="1" applyFill="1" applyBorder="1" applyAlignment="1" applyProtection="1">
      <alignment horizontal="center" vertical="center"/>
      <protection/>
    </xf>
    <xf numFmtId="37" fontId="6" fillId="39" borderId="11" xfId="64" applyFont="1" applyFill="1" applyBorder="1" applyAlignment="1" applyProtection="1">
      <alignment horizontal="center" vertical="center"/>
      <protection/>
    </xf>
    <xf numFmtId="37" fontId="6" fillId="39" borderId="64" xfId="64" applyFont="1" applyFill="1" applyBorder="1" applyAlignment="1" applyProtection="1">
      <alignment horizontal="center" vertical="center"/>
      <protection/>
    </xf>
    <xf numFmtId="37" fontId="1" fillId="39" borderId="20" xfId="64" applyFont="1" applyFill="1" applyBorder="1" applyAlignment="1">
      <alignment horizontal="center" vertical="center"/>
      <protection/>
    </xf>
    <xf numFmtId="37" fontId="1" fillId="39" borderId="22" xfId="64" applyFont="1" applyFill="1" applyBorder="1" applyAlignment="1">
      <alignment horizontal="center" vertical="center"/>
      <protection/>
    </xf>
    <xf numFmtId="37" fontId="1" fillId="39" borderId="21" xfId="64" applyFont="1" applyFill="1" applyBorder="1" applyAlignment="1">
      <alignment horizontal="center" vertical="center"/>
      <protection/>
    </xf>
    <xf numFmtId="37" fontId="1" fillId="39" borderId="18" xfId="64" applyNumberFormat="1" applyFont="1" applyFill="1" applyBorder="1" applyAlignment="1" applyProtection="1">
      <alignment horizontal="center" vertical="center" wrapText="1"/>
      <protection/>
    </xf>
    <xf numFmtId="37" fontId="1" fillId="39" borderId="63" xfId="64" applyNumberFormat="1" applyFont="1" applyFill="1" applyBorder="1" applyAlignment="1" applyProtection="1">
      <alignment horizontal="center" vertical="center" wrapText="1"/>
      <protection/>
    </xf>
    <xf numFmtId="37" fontId="1" fillId="39" borderId="19" xfId="64" applyNumberFormat="1" applyFont="1" applyFill="1" applyBorder="1" applyAlignment="1" applyProtection="1">
      <alignment horizontal="center" vertical="center" wrapText="1"/>
      <protection/>
    </xf>
    <xf numFmtId="37" fontId="1" fillId="39" borderId="18" xfId="64" applyNumberFormat="1" applyFont="1" applyFill="1" applyBorder="1" applyAlignment="1" applyProtection="1">
      <alignment horizontal="center" vertical="center"/>
      <protection/>
    </xf>
    <xf numFmtId="37" fontId="1" fillId="39" borderId="19" xfId="64" applyNumberFormat="1" applyFont="1" applyFill="1" applyBorder="1" applyAlignment="1" applyProtection="1">
      <alignment horizontal="center" vertical="center"/>
      <protection/>
    </xf>
    <xf numFmtId="37" fontId="1" fillId="39" borderId="20" xfId="64" applyNumberFormat="1" applyFont="1" applyFill="1" applyBorder="1" applyAlignment="1" applyProtection="1">
      <alignment horizontal="center" vertical="center" wrapText="1"/>
      <protection/>
    </xf>
    <xf numFmtId="37" fontId="1" fillId="39" borderId="21" xfId="64" applyNumberFormat="1" applyFont="1" applyFill="1" applyBorder="1" applyAlignment="1" applyProtection="1">
      <alignment horizontal="center" vertical="center" wrapText="1"/>
      <protection/>
    </xf>
    <xf numFmtId="181" fontId="1" fillId="39" borderId="18" xfId="64" applyNumberFormat="1" applyFont="1" applyFill="1" applyBorder="1" applyAlignment="1" applyProtection="1">
      <alignment horizontal="center" vertical="center" wrapText="1"/>
      <protection/>
    </xf>
    <xf numFmtId="181" fontId="1" fillId="39" borderId="19" xfId="64" applyNumberFormat="1" applyFont="1" applyFill="1" applyBorder="1" applyAlignment="1" applyProtection="1">
      <alignment horizontal="center" vertical="center" wrapText="1"/>
      <protection/>
    </xf>
    <xf numFmtId="0" fontId="0" fillId="39" borderId="21" xfId="0" applyFill="1" applyBorder="1" applyAlignment="1">
      <alignment vertical="center"/>
    </xf>
    <xf numFmtId="182" fontId="15" fillId="33" borderId="54" xfId="0" applyNumberFormat="1" applyFont="1" applyFill="1" applyBorder="1" applyAlignment="1" applyProtection="1">
      <alignment horizontal="left"/>
      <protection/>
    </xf>
    <xf numFmtId="182" fontId="15" fillId="33" borderId="54" xfId="0" applyNumberFormat="1" applyFont="1" applyFill="1" applyBorder="1" applyAlignment="1" applyProtection="1">
      <alignment horizontal="center"/>
      <protection/>
    </xf>
    <xf numFmtId="182" fontId="15" fillId="35" borderId="17" xfId="0" applyNumberFormat="1" applyFont="1" applyFill="1" applyBorder="1" applyAlignment="1" applyProtection="1">
      <alignment horizontal="center" vertical="center"/>
      <protection/>
    </xf>
    <xf numFmtId="182" fontId="15" fillId="35" borderId="14" xfId="0" applyNumberFormat="1" applyFont="1" applyFill="1" applyBorder="1" applyAlignment="1" applyProtection="1">
      <alignment horizontal="center" vertical="center"/>
      <protection/>
    </xf>
    <xf numFmtId="182" fontId="15" fillId="35" borderId="15" xfId="0" applyNumberFormat="1" applyFont="1" applyFill="1" applyBorder="1" applyAlignment="1" applyProtection="1">
      <alignment horizontal="center" vertical="center"/>
      <protection/>
    </xf>
    <xf numFmtId="182" fontId="15" fillId="35" borderId="17" xfId="0" applyNumberFormat="1" applyFont="1" applyFill="1" applyBorder="1" applyAlignment="1">
      <alignment horizontal="center" vertical="center"/>
    </xf>
    <xf numFmtId="182" fontId="15" fillId="35" borderId="14" xfId="0" applyNumberFormat="1" applyFont="1" applyFill="1" applyBorder="1" applyAlignment="1">
      <alignment horizontal="center" vertical="center"/>
    </xf>
    <xf numFmtId="182" fontId="15" fillId="35" borderId="15" xfId="0" applyNumberFormat="1" applyFont="1" applyFill="1" applyBorder="1" applyAlignment="1">
      <alignment horizontal="center" vertical="center"/>
    </xf>
    <xf numFmtId="182" fontId="15" fillId="35" borderId="65" xfId="0" applyNumberFormat="1" applyFont="1" applyFill="1" applyBorder="1" applyAlignment="1" applyProtection="1">
      <alignment horizontal="center" vertical="center"/>
      <protection/>
    </xf>
    <xf numFmtId="0" fontId="22" fillId="33" borderId="0" xfId="66" applyFont="1" applyFill="1" applyAlignment="1">
      <alignment horizontal="center"/>
      <protection/>
    </xf>
    <xf numFmtId="0" fontId="24" fillId="33" borderId="0" xfId="66" applyFont="1" applyFill="1" applyAlignment="1">
      <alignment horizontal="center"/>
      <protection/>
    </xf>
    <xf numFmtId="0" fontId="19" fillId="33" borderId="71" xfId="66" applyFont="1" applyFill="1" applyBorder="1" applyAlignment="1">
      <alignment horizontal="center" vertical="center"/>
      <protection/>
    </xf>
    <xf numFmtId="0" fontId="19" fillId="33" borderId="68" xfId="66" applyFont="1" applyFill="1" applyBorder="1" applyAlignment="1">
      <alignment horizontal="center" vertical="center"/>
      <protection/>
    </xf>
    <xf numFmtId="0" fontId="19" fillId="33" borderId="74" xfId="66" applyFont="1" applyFill="1" applyBorder="1" applyAlignment="1">
      <alignment horizontal="center" vertical="center"/>
      <protection/>
    </xf>
    <xf numFmtId="0" fontId="19" fillId="33" borderId="12" xfId="66" applyFont="1" applyFill="1" applyBorder="1" applyAlignment="1">
      <alignment horizontal="center" vertical="center"/>
      <protection/>
    </xf>
    <xf numFmtId="0" fontId="19" fillId="33" borderId="100" xfId="66" applyFont="1" applyFill="1" applyBorder="1" applyAlignment="1">
      <alignment horizontal="center" vertical="center"/>
      <protection/>
    </xf>
    <xf numFmtId="0" fontId="19" fillId="33" borderId="101" xfId="66" applyFont="1" applyFill="1" applyBorder="1" applyAlignment="1">
      <alignment horizontal="center" vertical="center"/>
      <protection/>
    </xf>
    <xf numFmtId="203" fontId="19" fillId="33" borderId="71" xfId="66" applyNumberFormat="1" applyFont="1" applyFill="1" applyBorder="1" applyAlignment="1">
      <alignment horizontal="center" vertical="center" wrapText="1"/>
      <protection/>
    </xf>
    <xf numFmtId="203" fontId="27" fillId="33" borderId="74" xfId="0" applyNumberFormat="1" applyFont="1" applyFill="1" applyBorder="1" applyAlignment="1">
      <alignment horizontal="center" vertical="center" wrapText="1"/>
    </xf>
    <xf numFmtId="203" fontId="27" fillId="33" borderId="100" xfId="0" applyNumberFormat="1" applyFont="1" applyFill="1" applyBorder="1" applyAlignment="1">
      <alignment horizontal="center" vertical="center" wrapText="1"/>
    </xf>
    <xf numFmtId="0" fontId="19" fillId="0" borderId="63" xfId="66" applyFont="1" applyFill="1" applyBorder="1" applyAlignment="1">
      <alignment horizontal="center"/>
      <protection/>
    </xf>
    <xf numFmtId="0" fontId="19" fillId="0" borderId="12" xfId="66" applyFont="1" applyFill="1" applyBorder="1" applyAlignment="1">
      <alignment horizontal="center"/>
      <protection/>
    </xf>
    <xf numFmtId="203" fontId="19" fillId="0" borderId="84" xfId="66" applyNumberFormat="1" applyFont="1" applyFill="1" applyBorder="1" applyAlignment="1">
      <alignment horizontal="center" vertical="center"/>
      <protection/>
    </xf>
    <xf numFmtId="203" fontId="19" fillId="0" borderId="102" xfId="6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2.10.1第１表(H7基準・参考)" xfId="64"/>
    <cellStyle name="標準_推計H18.10.01(確報値ベース)" xfId="65"/>
    <cellStyle name="標準_表紙" xfId="66"/>
    <cellStyle name="良い" xfId="67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762000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34</xdr:col>
      <xdr:colOff>0</xdr:colOff>
      <xdr:row>4</xdr:row>
      <xdr:rowOff>114300</xdr:rowOff>
    </xdr:from>
    <xdr:to>
      <xdr:col>34</xdr:col>
      <xdr:colOff>0</xdr:colOff>
      <xdr:row>5</xdr:row>
      <xdr:rowOff>133350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2286952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34</xdr:col>
      <xdr:colOff>0</xdr:colOff>
      <xdr:row>4</xdr:row>
      <xdr:rowOff>133350</xdr:rowOff>
    </xdr:from>
    <xdr:to>
      <xdr:col>34</xdr:col>
      <xdr:colOff>0</xdr:colOff>
      <xdr:row>5</xdr:row>
      <xdr:rowOff>171450</xdr:rowOff>
    </xdr:to>
    <xdr:sp>
      <xdr:nvSpPr>
        <xdr:cNvPr id="7" name="テキスト 5"/>
        <xdr:cNvSpPr txBox="1">
          <a:spLocks noChangeArrowheads="1"/>
        </xdr:cNvSpPr>
      </xdr:nvSpPr>
      <xdr:spPr>
        <a:xfrm>
          <a:off x="2286952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37</xdr:col>
      <xdr:colOff>0</xdr:colOff>
      <xdr:row>4</xdr:row>
      <xdr:rowOff>142875</xdr:rowOff>
    </xdr:from>
    <xdr:to>
      <xdr:col>37</xdr:col>
      <xdr:colOff>0</xdr:colOff>
      <xdr:row>5</xdr:row>
      <xdr:rowOff>152400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492692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37</xdr:col>
      <xdr:colOff>0</xdr:colOff>
      <xdr:row>4</xdr:row>
      <xdr:rowOff>152400</xdr:rowOff>
    </xdr:from>
    <xdr:to>
      <xdr:col>37</xdr:col>
      <xdr:colOff>0</xdr:colOff>
      <xdr:row>5</xdr:row>
      <xdr:rowOff>161925</xdr:rowOff>
    </xdr:to>
    <xdr:sp>
      <xdr:nvSpPr>
        <xdr:cNvPr id="9" name="テキスト 7"/>
        <xdr:cNvSpPr txBox="1">
          <a:spLocks noChangeArrowheads="1"/>
        </xdr:cNvSpPr>
      </xdr:nvSpPr>
      <xdr:spPr>
        <a:xfrm>
          <a:off x="2492692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514350"/>
          <a:ext cx="9906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819150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809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00869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0869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29444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29444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34</xdr:col>
      <xdr:colOff>0</xdr:colOff>
      <xdr:row>4</xdr:row>
      <xdr:rowOff>114300</xdr:rowOff>
    </xdr:from>
    <xdr:to>
      <xdr:col>34</xdr:col>
      <xdr:colOff>0</xdr:colOff>
      <xdr:row>5</xdr:row>
      <xdr:rowOff>133350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234981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34</xdr:col>
      <xdr:colOff>0</xdr:colOff>
      <xdr:row>4</xdr:row>
      <xdr:rowOff>133350</xdr:rowOff>
    </xdr:from>
    <xdr:to>
      <xdr:col>34</xdr:col>
      <xdr:colOff>0</xdr:colOff>
      <xdr:row>5</xdr:row>
      <xdr:rowOff>171450</xdr:rowOff>
    </xdr:to>
    <xdr:sp>
      <xdr:nvSpPr>
        <xdr:cNvPr id="7" name="テキスト 5"/>
        <xdr:cNvSpPr txBox="1">
          <a:spLocks noChangeArrowheads="1"/>
        </xdr:cNvSpPr>
      </xdr:nvSpPr>
      <xdr:spPr>
        <a:xfrm>
          <a:off x="234981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37</xdr:col>
      <xdr:colOff>0</xdr:colOff>
      <xdr:row>4</xdr:row>
      <xdr:rowOff>142875</xdr:rowOff>
    </xdr:from>
    <xdr:to>
      <xdr:col>37</xdr:col>
      <xdr:colOff>0</xdr:colOff>
      <xdr:row>5</xdr:row>
      <xdr:rowOff>152400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5555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37</xdr:col>
      <xdr:colOff>0</xdr:colOff>
      <xdr:row>4</xdr:row>
      <xdr:rowOff>152400</xdr:rowOff>
    </xdr:from>
    <xdr:to>
      <xdr:col>37</xdr:col>
      <xdr:colOff>0</xdr:colOff>
      <xdr:row>5</xdr:row>
      <xdr:rowOff>161925</xdr:rowOff>
    </xdr:to>
    <xdr:sp>
      <xdr:nvSpPr>
        <xdr:cNvPr id="9" name="テキスト 7"/>
        <xdr:cNvSpPr txBox="1">
          <a:spLocks noChangeArrowheads="1"/>
        </xdr:cNvSpPr>
      </xdr:nvSpPr>
      <xdr:spPr>
        <a:xfrm>
          <a:off x="25555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14350"/>
          <a:ext cx="8191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400050</xdr:colOff>
      <xdr:row>18</xdr:row>
      <xdr:rowOff>38100</xdr:rowOff>
    </xdr:from>
    <xdr:to>
      <xdr:col>20</xdr:col>
      <xdr:colOff>1181100</xdr:colOff>
      <xdr:row>22</xdr:row>
      <xdr:rowOff>123825</xdr:rowOff>
    </xdr:to>
    <xdr:sp>
      <xdr:nvSpPr>
        <xdr:cNvPr id="1" name="角丸四角形吹き出し 2"/>
        <xdr:cNvSpPr>
          <a:spLocks/>
        </xdr:cNvSpPr>
      </xdr:nvSpPr>
      <xdr:spPr>
        <a:xfrm>
          <a:off x="14944725" y="4229100"/>
          <a:ext cx="2400300" cy="1762125"/>
        </a:xfrm>
        <a:prstGeom prst="wedgeRoundRectCallout">
          <a:avLst>
            <a:gd name="adj1" fmla="val -74398"/>
            <a:gd name="adj2" fmla="val -914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４．１以降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の縦計が、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別紙３の増減累計の総数と合致するか確認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&#12467;&#12500;&#12540;%20&#65374;%20&#20154;&#21475;&#22679;&#28187;&#25968;&#20869;&#35379;230301&#65374;23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2&#30010;&#38500;&#12367;%20&#9314;&#25512;&#35336;2308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9"/>
  <sheetViews>
    <sheetView zoomScaleSheetLayoutView="80" zoomScalePageLayoutView="0" workbookViewId="0" topLeftCell="A31">
      <selection activeCell="D22" sqref="D22"/>
    </sheetView>
  </sheetViews>
  <sheetFormatPr defaultColWidth="9.00390625" defaultRowHeight="13.5"/>
  <cols>
    <col min="1" max="1" width="2.125" style="387" customWidth="1"/>
    <col min="2" max="3" width="13.125" style="387" customWidth="1"/>
    <col min="4" max="6" width="11.25390625" style="387" customWidth="1"/>
    <col min="7" max="7" width="1.37890625" style="387" customWidth="1"/>
    <col min="8" max="8" width="4.25390625" style="390" customWidth="1"/>
    <col min="9" max="9" width="10.125" style="387" bestFit="1" customWidth="1"/>
    <col min="10" max="22" width="11.25390625" style="387" customWidth="1"/>
    <col min="23" max="23" width="8.00390625" style="387" hidden="1" customWidth="1"/>
    <col min="24" max="24" width="8.125" style="387" hidden="1" customWidth="1"/>
    <col min="25" max="26" width="9.75390625" style="387" hidden="1" customWidth="1"/>
    <col min="27" max="27" width="13.00390625" style="387" customWidth="1"/>
    <col min="28" max="16384" width="9.00390625" style="387" customWidth="1"/>
  </cols>
  <sheetData>
    <row r="1" spans="6:51" s="236" customFormat="1" ht="13.5" customHeight="1">
      <c r="F1" s="237"/>
      <c r="H1" s="238"/>
      <c r="J1" s="239"/>
      <c r="L1" s="240"/>
      <c r="M1" s="241" t="s">
        <v>118</v>
      </c>
      <c r="N1" s="242" t="s">
        <v>247</v>
      </c>
      <c r="V1" s="237"/>
      <c r="X1" s="243"/>
      <c r="Y1" s="244"/>
      <c r="Z1" s="244"/>
      <c r="AB1" s="245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7"/>
      <c r="AO1" s="246"/>
      <c r="AP1" s="246"/>
      <c r="AQ1" s="248"/>
      <c r="AR1" s="245"/>
      <c r="AS1" s="245"/>
      <c r="AT1" s="245"/>
      <c r="AU1" s="245"/>
      <c r="AV1" s="245"/>
      <c r="AW1" s="245"/>
      <c r="AX1" s="245"/>
      <c r="AY1" s="245"/>
    </row>
    <row r="2" spans="2:51" s="236" customFormat="1" ht="13.5" customHeight="1">
      <c r="B2" s="245"/>
      <c r="C2" s="246"/>
      <c r="D2" s="245"/>
      <c r="E2" s="245"/>
      <c r="F2" s="249"/>
      <c r="G2" s="245"/>
      <c r="H2" s="250"/>
      <c r="I2" s="245"/>
      <c r="J2" s="251"/>
      <c r="K2" s="245"/>
      <c r="L2" s="252"/>
      <c r="M2" s="245"/>
      <c r="N2" s="252"/>
      <c r="O2" s="245"/>
      <c r="P2" s="245"/>
      <c r="Q2" s="245"/>
      <c r="R2" s="245"/>
      <c r="S2" s="245"/>
      <c r="T2" s="245"/>
      <c r="U2" s="245"/>
      <c r="V2" s="249"/>
      <c r="W2" s="245"/>
      <c r="X2" s="252"/>
      <c r="Y2" s="248"/>
      <c r="Z2" s="248"/>
      <c r="AA2" s="253" t="s">
        <v>0</v>
      </c>
      <c r="AB2" s="253"/>
      <c r="AC2" s="253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7"/>
      <c r="AO2" s="246"/>
      <c r="AP2" s="246"/>
      <c r="AQ2" s="248"/>
      <c r="AR2" s="245"/>
      <c r="AS2" s="245"/>
      <c r="AT2" s="245"/>
      <c r="AU2" s="245"/>
      <c r="AV2" s="245"/>
      <c r="AW2" s="245"/>
      <c r="AX2" s="245"/>
      <c r="AY2" s="245"/>
    </row>
    <row r="3" spans="2:51" s="236" customFormat="1" ht="13.5" customHeight="1">
      <c r="B3" s="254" t="s">
        <v>1</v>
      </c>
      <c r="C3" s="4" t="s">
        <v>252</v>
      </c>
      <c r="D3" s="256"/>
      <c r="E3" s="256"/>
      <c r="F3" s="257"/>
      <c r="G3" s="258"/>
      <c r="H3" s="259"/>
      <c r="I3" s="255"/>
      <c r="J3" s="260"/>
      <c r="K3" s="258"/>
      <c r="L3" s="261"/>
      <c r="M3" s="258"/>
      <c r="N3" s="261"/>
      <c r="O3" s="256"/>
      <c r="P3" s="256"/>
      <c r="Q3" s="256"/>
      <c r="R3" s="256"/>
      <c r="S3" s="256"/>
      <c r="T3" s="255"/>
      <c r="U3" s="255"/>
      <c r="V3" s="262"/>
      <c r="W3" s="768" t="s">
        <v>2</v>
      </c>
      <c r="X3" s="261"/>
      <c r="Y3" s="263"/>
      <c r="Z3" s="263"/>
      <c r="AA3" s="744" t="s">
        <v>240</v>
      </c>
      <c r="AB3" s="264"/>
      <c r="AC3" s="264"/>
      <c r="AD3" s="265"/>
      <c r="AE3" s="264"/>
      <c r="AF3" s="264"/>
      <c r="AG3" s="264"/>
      <c r="AH3" s="264"/>
      <c r="AI3" s="264"/>
      <c r="AJ3" s="264"/>
      <c r="AK3" s="264"/>
      <c r="AL3" s="266"/>
      <c r="AM3" s="266"/>
      <c r="AN3" s="267"/>
      <c r="AO3" s="267"/>
      <c r="AP3" s="267"/>
      <c r="AQ3" s="267"/>
      <c r="AR3" s="266"/>
      <c r="AS3" s="266"/>
      <c r="AT3" s="245"/>
      <c r="AU3" s="245"/>
      <c r="AV3" s="245"/>
      <c r="AW3" s="245"/>
      <c r="AX3" s="245"/>
      <c r="AY3" s="245"/>
    </row>
    <row r="4" spans="2:51" s="236" customFormat="1" ht="13.5" customHeight="1">
      <c r="B4" s="268"/>
      <c r="C4" s="5" t="s">
        <v>3</v>
      </c>
      <c r="D4" s="270"/>
      <c r="E4" s="270"/>
      <c r="F4" s="271"/>
      <c r="G4" s="771" t="s">
        <v>4</v>
      </c>
      <c r="H4" s="772"/>
      <c r="I4" s="773"/>
      <c r="J4" s="272" t="s">
        <v>5</v>
      </c>
      <c r="K4" s="391" t="s">
        <v>6</v>
      </c>
      <c r="L4" s="273"/>
      <c r="M4" s="391" t="s">
        <v>7</v>
      </c>
      <c r="N4" s="273"/>
      <c r="O4" s="270"/>
      <c r="P4" s="255"/>
      <c r="Q4" s="255"/>
      <c r="R4" s="274"/>
      <c r="S4" s="270"/>
      <c r="T4" s="255"/>
      <c r="U4" s="255"/>
      <c r="V4" s="262"/>
      <c r="W4" s="769"/>
      <c r="X4" s="275"/>
      <c r="Y4" s="263"/>
      <c r="Z4" s="276"/>
      <c r="AA4" s="745" t="s">
        <v>3</v>
      </c>
      <c r="AB4" s="269"/>
      <c r="AC4" s="269"/>
      <c r="AD4" s="246"/>
      <c r="AE4" s="269"/>
      <c r="AF4" s="264"/>
      <c r="AG4" s="264"/>
      <c r="AH4" s="264"/>
      <c r="AI4" s="264"/>
      <c r="AJ4" s="264"/>
      <c r="AK4" s="264"/>
      <c r="AL4" s="264"/>
      <c r="AM4" s="264"/>
      <c r="AN4" s="267"/>
      <c r="AO4" s="264"/>
      <c r="AP4" s="264"/>
      <c r="AQ4" s="267"/>
      <c r="AR4" s="264"/>
      <c r="AS4" s="264"/>
      <c r="AT4" s="245"/>
      <c r="AU4" s="245"/>
      <c r="AV4" s="245"/>
      <c r="AW4" s="245"/>
      <c r="AX4" s="245"/>
      <c r="AY4" s="245"/>
    </row>
    <row r="5" spans="2:51" s="236" customFormat="1" ht="13.5" customHeight="1">
      <c r="B5" s="268"/>
      <c r="C5" s="6" t="s">
        <v>8</v>
      </c>
      <c r="D5" s="391" t="s">
        <v>9</v>
      </c>
      <c r="E5" s="391" t="s">
        <v>10</v>
      </c>
      <c r="F5" s="277" t="s">
        <v>11</v>
      </c>
      <c r="G5" s="391"/>
      <c r="H5" s="278"/>
      <c r="I5" s="264"/>
      <c r="J5" s="279"/>
      <c r="K5" s="391" t="s">
        <v>244</v>
      </c>
      <c r="L5" s="280" t="s">
        <v>245</v>
      </c>
      <c r="M5" s="391" t="s">
        <v>244</v>
      </c>
      <c r="N5" s="280" t="s">
        <v>245</v>
      </c>
      <c r="O5" s="281" t="s">
        <v>14</v>
      </c>
      <c r="P5" s="774" t="s">
        <v>15</v>
      </c>
      <c r="Q5" s="774" t="s">
        <v>16</v>
      </c>
      <c r="R5" s="776" t="s">
        <v>112</v>
      </c>
      <c r="S5" s="281" t="s">
        <v>18</v>
      </c>
      <c r="T5" s="774" t="s">
        <v>15</v>
      </c>
      <c r="U5" s="774" t="s">
        <v>16</v>
      </c>
      <c r="V5" s="778" t="s">
        <v>113</v>
      </c>
      <c r="W5" s="769"/>
      <c r="X5" s="282" t="s">
        <v>13</v>
      </c>
      <c r="Y5" s="283" t="s">
        <v>20</v>
      </c>
      <c r="Z5" s="284" t="s">
        <v>21</v>
      </c>
      <c r="AA5" s="746" t="s">
        <v>8</v>
      </c>
      <c r="AB5" s="392"/>
      <c r="AC5" s="392"/>
      <c r="AD5" s="246"/>
      <c r="AE5" s="392"/>
      <c r="AF5" s="392"/>
      <c r="AG5" s="392"/>
      <c r="AH5" s="285"/>
      <c r="AI5" s="392"/>
      <c r="AJ5" s="392"/>
      <c r="AK5" s="285"/>
      <c r="AL5" s="392"/>
      <c r="AM5" s="392"/>
      <c r="AN5" s="283"/>
      <c r="AO5" s="392"/>
      <c r="AP5" s="392"/>
      <c r="AQ5" s="283"/>
      <c r="AR5" s="392"/>
      <c r="AS5" s="392"/>
      <c r="AT5" s="245"/>
      <c r="AU5" s="245"/>
      <c r="AV5" s="245"/>
      <c r="AW5" s="245"/>
      <c r="AX5" s="245"/>
      <c r="AY5" s="245"/>
    </row>
    <row r="6" spans="2:51" s="236" customFormat="1" ht="13.5" customHeight="1">
      <c r="B6" s="286" t="s">
        <v>22</v>
      </c>
      <c r="C6" s="7" t="s">
        <v>23</v>
      </c>
      <c r="D6" s="287"/>
      <c r="E6" s="287"/>
      <c r="F6" s="288" t="s">
        <v>192</v>
      </c>
      <c r="G6" s="780" t="s">
        <v>24</v>
      </c>
      <c r="H6" s="781"/>
      <c r="I6" s="782"/>
      <c r="J6" s="289" t="s">
        <v>25</v>
      </c>
      <c r="K6" s="287"/>
      <c r="L6" s="290" t="s">
        <v>26</v>
      </c>
      <c r="M6" s="287"/>
      <c r="N6" s="290" t="s">
        <v>246</v>
      </c>
      <c r="O6" s="287"/>
      <c r="P6" s="775"/>
      <c r="Q6" s="775"/>
      <c r="R6" s="777"/>
      <c r="S6" s="287"/>
      <c r="T6" s="775"/>
      <c r="U6" s="775"/>
      <c r="V6" s="779"/>
      <c r="W6" s="770"/>
      <c r="X6" s="291" t="s">
        <v>26</v>
      </c>
      <c r="Y6" s="292"/>
      <c r="Z6" s="293"/>
      <c r="AA6" s="747" t="s">
        <v>23</v>
      </c>
      <c r="AB6" s="264"/>
      <c r="AC6" s="264"/>
      <c r="AD6" s="294"/>
      <c r="AE6" s="392"/>
      <c r="AF6" s="264"/>
      <c r="AG6" s="264"/>
      <c r="AH6" s="264"/>
      <c r="AI6" s="266"/>
      <c r="AJ6" s="266"/>
      <c r="AK6" s="264"/>
      <c r="AL6" s="266"/>
      <c r="AM6" s="266"/>
      <c r="AN6" s="283"/>
      <c r="AO6" s="266"/>
      <c r="AP6" s="266"/>
      <c r="AQ6" s="283"/>
      <c r="AR6" s="266"/>
      <c r="AS6" s="266"/>
      <c r="AT6" s="245"/>
      <c r="AU6" s="245"/>
      <c r="AV6" s="245"/>
      <c r="AW6" s="245"/>
      <c r="AX6" s="245"/>
      <c r="AY6" s="245"/>
    </row>
    <row r="7" spans="2:51" s="236" customFormat="1" ht="13.5" customHeight="1">
      <c r="B7" s="268"/>
      <c r="C7" s="246" t="s">
        <v>27</v>
      </c>
      <c r="D7" s="295"/>
      <c r="E7" s="295"/>
      <c r="F7" s="296"/>
      <c r="G7" s="295"/>
      <c r="H7" s="238"/>
      <c r="I7" s="295"/>
      <c r="J7" s="297"/>
      <c r="K7" s="295"/>
      <c r="L7" s="298"/>
      <c r="M7" s="295"/>
      <c r="N7" s="298"/>
      <c r="O7" s="295"/>
      <c r="P7" s="295"/>
      <c r="Q7" s="295"/>
      <c r="R7" s="295"/>
      <c r="S7" s="295"/>
      <c r="T7" s="295"/>
      <c r="U7" s="295"/>
      <c r="V7" s="296"/>
      <c r="W7" s="295"/>
      <c r="X7" s="298"/>
      <c r="Y7" s="299"/>
      <c r="Z7" s="299"/>
      <c r="AA7" s="246" t="s">
        <v>27</v>
      </c>
      <c r="AB7" s="245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7"/>
      <c r="AO7" s="246"/>
      <c r="AP7" s="246"/>
      <c r="AQ7" s="248"/>
      <c r="AR7" s="245"/>
      <c r="AS7" s="245"/>
      <c r="AT7" s="245"/>
      <c r="AU7" s="245"/>
      <c r="AV7" s="245"/>
      <c r="AW7" s="245"/>
      <c r="AX7" s="245"/>
      <c r="AY7" s="245"/>
    </row>
    <row r="8" spans="2:51" s="300" customFormat="1" ht="13.5" customHeight="1">
      <c r="B8" s="301" t="s">
        <v>28</v>
      </c>
      <c r="C8" s="302">
        <v>2328143</v>
      </c>
      <c r="D8" s="302">
        <v>1133358</v>
      </c>
      <c r="E8" s="302">
        <v>1194785</v>
      </c>
      <c r="F8" s="303">
        <v>94.85874027544705</v>
      </c>
      <c r="G8" s="304"/>
      <c r="H8" s="305"/>
      <c r="I8" s="306">
        <v>7285.77</v>
      </c>
      <c r="J8" s="307">
        <v>319.54659562407267</v>
      </c>
      <c r="K8" s="750">
        <v>2736</v>
      </c>
      <c r="L8" s="757">
        <v>0.11765682308516316</v>
      </c>
      <c r="M8" s="750">
        <v>-3349</v>
      </c>
      <c r="N8" s="759">
        <v>-0.1440177998948141</v>
      </c>
      <c r="O8" s="302">
        <v>19144</v>
      </c>
      <c r="P8" s="302">
        <v>9790</v>
      </c>
      <c r="Q8" s="302">
        <v>9354</v>
      </c>
      <c r="R8" s="309">
        <v>8.222862599075745</v>
      </c>
      <c r="S8" s="302">
        <v>22493</v>
      </c>
      <c r="T8" s="302">
        <v>11594</v>
      </c>
      <c r="U8" s="302">
        <v>10899</v>
      </c>
      <c r="V8" s="309">
        <v>9.661348121657475</v>
      </c>
      <c r="W8" s="302">
        <v>6207</v>
      </c>
      <c r="X8" s="308">
        <v>0.27</v>
      </c>
      <c r="Y8" s="302">
        <v>117596</v>
      </c>
      <c r="Z8" s="302">
        <v>111389</v>
      </c>
      <c r="AA8" s="302">
        <v>2325407</v>
      </c>
      <c r="AB8" s="302"/>
      <c r="AC8" s="302"/>
      <c r="AD8" s="310"/>
      <c r="AE8" s="302"/>
      <c r="AF8" s="302"/>
      <c r="AG8" s="302"/>
      <c r="AH8" s="302"/>
      <c r="AI8" s="302"/>
      <c r="AJ8" s="302"/>
      <c r="AK8" s="302"/>
      <c r="AL8" s="302"/>
      <c r="AM8" s="302"/>
      <c r="AN8" s="311"/>
      <c r="AO8" s="302"/>
      <c r="AP8" s="302"/>
      <c r="AQ8" s="312"/>
      <c r="AR8" s="313"/>
      <c r="AS8" s="313"/>
      <c r="AT8" s="314"/>
      <c r="AU8" s="314"/>
      <c r="AV8" s="314"/>
      <c r="AW8" s="314"/>
      <c r="AX8" s="314"/>
      <c r="AY8" s="314"/>
    </row>
    <row r="9" spans="2:51" s="300" customFormat="1" ht="13.5" customHeight="1">
      <c r="B9" s="315" t="s">
        <v>29</v>
      </c>
      <c r="C9" s="302">
        <v>1913184</v>
      </c>
      <c r="D9" s="302">
        <v>930278</v>
      </c>
      <c r="E9" s="302">
        <v>982906</v>
      </c>
      <c r="F9" s="303">
        <v>94.64567313659698</v>
      </c>
      <c r="G9" s="304"/>
      <c r="H9" s="305"/>
      <c r="I9" s="306">
        <v>4544.97</v>
      </c>
      <c r="J9" s="307">
        <v>420.94535277460574</v>
      </c>
      <c r="K9" s="750">
        <v>3955</v>
      </c>
      <c r="L9" s="757">
        <v>0.20715168269495174</v>
      </c>
      <c r="M9" s="750">
        <v>-1812</v>
      </c>
      <c r="N9" s="759">
        <v>-0.09490742074418522</v>
      </c>
      <c r="O9" s="302">
        <v>16145</v>
      </c>
      <c r="P9" s="302">
        <v>8250</v>
      </c>
      <c r="Q9" s="302">
        <v>7895</v>
      </c>
      <c r="R9" s="309">
        <v>8.438811949085922</v>
      </c>
      <c r="S9" s="302">
        <v>17957</v>
      </c>
      <c r="T9" s="302">
        <v>9254</v>
      </c>
      <c r="U9" s="302">
        <v>8703</v>
      </c>
      <c r="V9" s="309">
        <v>9.385924197568034</v>
      </c>
      <c r="W9" s="302">
        <v>7466</v>
      </c>
      <c r="X9" s="308">
        <v>0.39</v>
      </c>
      <c r="Y9" s="302">
        <v>102492</v>
      </c>
      <c r="Z9" s="302">
        <v>95026</v>
      </c>
      <c r="AA9" s="302">
        <v>1909229</v>
      </c>
      <c r="AB9" s="302"/>
      <c r="AC9" s="302"/>
      <c r="AD9" s="310"/>
      <c r="AE9" s="302"/>
      <c r="AF9" s="302"/>
      <c r="AG9" s="302"/>
      <c r="AH9" s="302"/>
      <c r="AI9" s="302"/>
      <c r="AJ9" s="302"/>
      <c r="AK9" s="302"/>
      <c r="AL9" s="302"/>
      <c r="AM9" s="302"/>
      <c r="AN9" s="311"/>
      <c r="AO9" s="302"/>
      <c r="AP9" s="302"/>
      <c r="AQ9" s="312"/>
      <c r="AR9" s="313"/>
      <c r="AS9" s="313"/>
      <c r="AT9" s="314"/>
      <c r="AU9" s="314"/>
      <c r="AV9" s="314"/>
      <c r="AW9" s="314"/>
      <c r="AX9" s="314"/>
      <c r="AY9" s="314"/>
    </row>
    <row r="10" spans="2:51" s="300" customFormat="1" ht="13.5" customHeight="1">
      <c r="B10" s="315" t="s">
        <v>182</v>
      </c>
      <c r="C10" s="302">
        <v>414959</v>
      </c>
      <c r="D10" s="311">
        <v>203080</v>
      </c>
      <c r="E10" s="311">
        <v>211879</v>
      </c>
      <c r="F10" s="303">
        <v>95.84715804775367</v>
      </c>
      <c r="G10" s="304"/>
      <c r="H10" s="305"/>
      <c r="I10" s="306">
        <v>2740.8</v>
      </c>
      <c r="J10" s="307">
        <v>151.400685931115</v>
      </c>
      <c r="K10" s="750">
        <v>-1219</v>
      </c>
      <c r="L10" s="757">
        <v>-0.292903517245025</v>
      </c>
      <c r="M10" s="750">
        <v>-1537</v>
      </c>
      <c r="N10" s="759">
        <v>-0.3693131304393793</v>
      </c>
      <c r="O10" s="302">
        <v>2999</v>
      </c>
      <c r="P10" s="302">
        <v>1540</v>
      </c>
      <c r="Q10" s="302">
        <v>1459</v>
      </c>
      <c r="R10" s="309">
        <v>7.227220038606224</v>
      </c>
      <c r="S10" s="302">
        <v>4536</v>
      </c>
      <c r="T10" s="302">
        <v>2340</v>
      </c>
      <c r="U10" s="302">
        <v>2196</v>
      </c>
      <c r="V10" s="309">
        <v>10.931200431849893</v>
      </c>
      <c r="W10" s="302">
        <v>-1259</v>
      </c>
      <c r="X10" s="308">
        <v>-0.3</v>
      </c>
      <c r="Y10" s="302">
        <v>15104</v>
      </c>
      <c r="Z10" s="302">
        <v>16363</v>
      </c>
      <c r="AA10" s="302">
        <v>416178</v>
      </c>
      <c r="AB10" s="302"/>
      <c r="AC10" s="302"/>
      <c r="AD10" s="3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11"/>
      <c r="AO10" s="302"/>
      <c r="AP10" s="302"/>
      <c r="AQ10" s="312"/>
      <c r="AR10" s="313"/>
      <c r="AS10" s="313"/>
      <c r="AT10" s="314"/>
      <c r="AU10" s="314"/>
      <c r="AV10" s="314"/>
      <c r="AW10" s="314"/>
      <c r="AX10" s="314"/>
      <c r="AY10" s="314"/>
    </row>
    <row r="11" spans="2:51" s="236" customFormat="1" ht="13.5" customHeight="1">
      <c r="B11" s="316"/>
      <c r="C11" s="246"/>
      <c r="D11" s="246"/>
      <c r="E11" s="295"/>
      <c r="F11" s="303"/>
      <c r="G11" s="317"/>
      <c r="H11" s="318"/>
      <c r="I11" s="319"/>
      <c r="J11" s="307"/>
      <c r="K11" s="753"/>
      <c r="L11" s="757"/>
      <c r="M11" s="753"/>
      <c r="N11" s="759"/>
      <c r="O11" s="295"/>
      <c r="P11" s="295"/>
      <c r="Q11" s="295"/>
      <c r="R11" s="309"/>
      <c r="S11" s="295"/>
      <c r="T11" s="295"/>
      <c r="U11" s="295"/>
      <c r="V11" s="309"/>
      <c r="W11" s="295"/>
      <c r="X11" s="308"/>
      <c r="Y11" s="299"/>
      <c r="Z11" s="299"/>
      <c r="AA11" s="246"/>
      <c r="AB11" s="302"/>
      <c r="AC11" s="302"/>
      <c r="AD11" s="310"/>
      <c r="AE11" s="246"/>
      <c r="AF11" s="246"/>
      <c r="AG11" s="246"/>
      <c r="AH11" s="246"/>
      <c r="AI11" s="246"/>
      <c r="AJ11" s="246"/>
      <c r="AK11" s="246"/>
      <c r="AL11" s="246"/>
      <c r="AM11" s="246"/>
      <c r="AN11" s="247"/>
      <c r="AO11" s="246"/>
      <c r="AP11" s="246"/>
      <c r="AQ11" s="248"/>
      <c r="AR11" s="245"/>
      <c r="AS11" s="245"/>
      <c r="AT11" s="245"/>
      <c r="AU11" s="245"/>
      <c r="AV11" s="245"/>
      <c r="AW11" s="245"/>
      <c r="AX11" s="245"/>
      <c r="AY11" s="245"/>
    </row>
    <row r="12" spans="2:51" s="300" customFormat="1" ht="13.5" customHeight="1">
      <c r="B12" s="301" t="s">
        <v>31</v>
      </c>
      <c r="C12" s="302">
        <v>1068511</v>
      </c>
      <c r="D12" s="302">
        <v>520086</v>
      </c>
      <c r="E12" s="302">
        <v>548425</v>
      </c>
      <c r="F12" s="303">
        <v>94.83265715457902</v>
      </c>
      <c r="G12" s="304"/>
      <c r="H12" s="305"/>
      <c r="I12" s="306">
        <v>785.85</v>
      </c>
      <c r="J12" s="307">
        <v>1359.6882356683846</v>
      </c>
      <c r="K12" s="750">
        <v>7634</v>
      </c>
      <c r="L12" s="757">
        <v>0.7195933176042086</v>
      </c>
      <c r="M12" s="750">
        <v>1693</v>
      </c>
      <c r="N12" s="759">
        <v>0.15958494717106694</v>
      </c>
      <c r="O12" s="311">
        <v>9829</v>
      </c>
      <c r="P12" s="311">
        <v>5070</v>
      </c>
      <c r="Q12" s="311">
        <v>4759</v>
      </c>
      <c r="R12" s="309">
        <v>9.198782230599406</v>
      </c>
      <c r="S12" s="311">
        <v>8136</v>
      </c>
      <c r="T12" s="311">
        <v>4251</v>
      </c>
      <c r="U12" s="311">
        <v>3885</v>
      </c>
      <c r="V12" s="309">
        <v>7.614334340030192</v>
      </c>
      <c r="W12" s="311">
        <v>10072</v>
      </c>
      <c r="X12" s="308">
        <v>0.96</v>
      </c>
      <c r="Y12" s="311">
        <v>74087</v>
      </c>
      <c r="Z12" s="311">
        <v>64015</v>
      </c>
      <c r="AA12" s="311">
        <v>1060877</v>
      </c>
      <c r="AB12" s="302"/>
      <c r="AC12" s="302"/>
      <c r="AD12" s="310"/>
      <c r="AE12" s="302"/>
      <c r="AF12" s="302"/>
      <c r="AG12" s="302"/>
      <c r="AH12" s="302"/>
      <c r="AI12" s="302"/>
      <c r="AJ12" s="302"/>
      <c r="AK12" s="302"/>
      <c r="AL12" s="302"/>
      <c r="AM12" s="302"/>
      <c r="AN12" s="311"/>
      <c r="AO12" s="302"/>
      <c r="AP12" s="302"/>
      <c r="AQ12" s="312"/>
      <c r="AR12" s="313"/>
      <c r="AS12" s="313"/>
      <c r="AT12" s="314"/>
      <c r="AU12" s="314"/>
      <c r="AV12" s="314"/>
      <c r="AW12" s="314"/>
      <c r="AX12" s="314"/>
      <c r="AY12" s="314"/>
    </row>
    <row r="13" spans="2:51" s="236" customFormat="1" ht="13.5" customHeight="1">
      <c r="B13" s="320" t="s">
        <v>32</v>
      </c>
      <c r="C13" s="321">
        <v>302049</v>
      </c>
      <c r="D13" s="322">
        <v>145927</v>
      </c>
      <c r="E13" s="322">
        <v>156122</v>
      </c>
      <c r="F13" s="323">
        <v>93.46985050153084</v>
      </c>
      <c r="G13" s="324"/>
      <c r="H13" s="325"/>
      <c r="I13" s="319">
        <v>302.27</v>
      </c>
      <c r="J13" s="297">
        <v>999.2688655837497</v>
      </c>
      <c r="K13" s="755">
        <v>2614</v>
      </c>
      <c r="L13" s="758">
        <v>0.8729774408469284</v>
      </c>
      <c r="M13" s="755">
        <v>108</v>
      </c>
      <c r="N13" s="760">
        <v>0.0360679279309366</v>
      </c>
      <c r="O13" s="328">
        <v>2524</v>
      </c>
      <c r="P13" s="328">
        <v>1350</v>
      </c>
      <c r="Q13" s="328">
        <v>1174</v>
      </c>
      <c r="R13" s="329">
        <v>8.356260077007374</v>
      </c>
      <c r="S13" s="328">
        <v>2416</v>
      </c>
      <c r="T13" s="328">
        <v>1221</v>
      </c>
      <c r="U13" s="328">
        <v>1195</v>
      </c>
      <c r="V13" s="329">
        <v>7.9987021973256</v>
      </c>
      <c r="W13" s="328">
        <v>4736</v>
      </c>
      <c r="X13" s="327">
        <v>1.61</v>
      </c>
      <c r="Y13" s="326">
        <v>23891</v>
      </c>
      <c r="Z13" s="326">
        <v>19155</v>
      </c>
      <c r="AA13" s="321">
        <v>299435</v>
      </c>
      <c r="AB13" s="321"/>
      <c r="AC13" s="302"/>
      <c r="AD13" s="310"/>
      <c r="AE13" s="321"/>
      <c r="AF13" s="322"/>
      <c r="AG13" s="322"/>
      <c r="AH13" s="321"/>
      <c r="AI13" s="321"/>
      <c r="AJ13" s="321"/>
      <c r="AK13" s="321"/>
      <c r="AL13" s="321"/>
      <c r="AM13" s="321"/>
      <c r="AN13" s="330"/>
      <c r="AO13" s="321"/>
      <c r="AP13" s="321"/>
      <c r="AQ13" s="331"/>
      <c r="AR13" s="332"/>
      <c r="AS13" s="332"/>
      <c r="AT13" s="245"/>
      <c r="AU13" s="245"/>
      <c r="AV13" s="245"/>
      <c r="AW13" s="245"/>
      <c r="AX13" s="245"/>
      <c r="AY13" s="245"/>
    </row>
    <row r="14" spans="2:51" s="236" customFormat="1" ht="13.5" customHeight="1">
      <c r="B14" s="320" t="s">
        <v>33</v>
      </c>
      <c r="C14" s="321">
        <v>192061</v>
      </c>
      <c r="D14" s="322">
        <v>94672</v>
      </c>
      <c r="E14" s="322">
        <v>97389</v>
      </c>
      <c r="F14" s="323">
        <v>97.21015720461243</v>
      </c>
      <c r="G14" s="324"/>
      <c r="H14" s="325"/>
      <c r="I14" s="319">
        <v>58.1</v>
      </c>
      <c r="J14" s="297">
        <v>3305.697074010327</v>
      </c>
      <c r="K14" s="755">
        <v>1477</v>
      </c>
      <c r="L14" s="758">
        <v>0.7749863577215297</v>
      </c>
      <c r="M14" s="755">
        <v>875</v>
      </c>
      <c r="N14" s="760">
        <v>0.4591151408302901</v>
      </c>
      <c r="O14" s="328">
        <v>2212</v>
      </c>
      <c r="P14" s="328">
        <v>1104</v>
      </c>
      <c r="Q14" s="328">
        <v>1108</v>
      </c>
      <c r="R14" s="329">
        <v>11.51717423110366</v>
      </c>
      <c r="S14" s="328">
        <v>1337</v>
      </c>
      <c r="T14" s="328">
        <v>694</v>
      </c>
      <c r="U14" s="328">
        <v>643</v>
      </c>
      <c r="V14" s="329">
        <v>6.961329994116453</v>
      </c>
      <c r="W14" s="328">
        <v>946</v>
      </c>
      <c r="X14" s="327">
        <v>0.5</v>
      </c>
      <c r="Y14" s="326">
        <v>14149</v>
      </c>
      <c r="Z14" s="326">
        <v>13203</v>
      </c>
      <c r="AA14" s="321">
        <v>190584</v>
      </c>
      <c r="AB14" s="321"/>
      <c r="AC14" s="302"/>
      <c r="AD14" s="310"/>
      <c r="AE14" s="321"/>
      <c r="AF14" s="322"/>
      <c r="AG14" s="322"/>
      <c r="AH14" s="321"/>
      <c r="AI14" s="321"/>
      <c r="AJ14" s="321"/>
      <c r="AK14" s="321"/>
      <c r="AL14" s="321"/>
      <c r="AM14" s="321"/>
      <c r="AN14" s="330"/>
      <c r="AO14" s="321"/>
      <c r="AP14" s="321"/>
      <c r="AQ14" s="331"/>
      <c r="AR14" s="332"/>
      <c r="AS14" s="332"/>
      <c r="AT14" s="245"/>
      <c r="AU14" s="245"/>
      <c r="AV14" s="245"/>
      <c r="AW14" s="245"/>
      <c r="AX14" s="245"/>
      <c r="AY14" s="245"/>
    </row>
    <row r="15" spans="2:51" s="236" customFormat="1" ht="13.5" customHeight="1">
      <c r="B15" s="320" t="s">
        <v>34</v>
      </c>
      <c r="C15" s="321">
        <v>133044</v>
      </c>
      <c r="D15" s="322">
        <v>65776</v>
      </c>
      <c r="E15" s="322">
        <v>67268</v>
      </c>
      <c r="F15" s="323">
        <v>97.78200630314564</v>
      </c>
      <c r="G15" s="324"/>
      <c r="H15" s="325"/>
      <c r="I15" s="333">
        <v>50.69</v>
      </c>
      <c r="J15" s="297">
        <v>2624.659696192543</v>
      </c>
      <c r="K15" s="755">
        <v>880</v>
      </c>
      <c r="L15" s="758">
        <v>0.6658394116400835</v>
      </c>
      <c r="M15" s="755">
        <v>194</v>
      </c>
      <c r="N15" s="760">
        <v>0.1467873248388366</v>
      </c>
      <c r="O15" s="328">
        <v>1248</v>
      </c>
      <c r="P15" s="328">
        <v>643</v>
      </c>
      <c r="Q15" s="328">
        <v>605</v>
      </c>
      <c r="R15" s="329">
        <v>9.380355371155407</v>
      </c>
      <c r="S15" s="328">
        <v>1054</v>
      </c>
      <c r="T15" s="328">
        <v>561</v>
      </c>
      <c r="U15" s="328">
        <v>493</v>
      </c>
      <c r="V15" s="329">
        <v>7.922191154805929</v>
      </c>
      <c r="W15" s="328">
        <v>775</v>
      </c>
      <c r="X15" s="327">
        <v>0.59</v>
      </c>
      <c r="Y15" s="326">
        <v>9273</v>
      </c>
      <c r="Z15" s="326">
        <v>8498</v>
      </c>
      <c r="AA15" s="321">
        <v>132164</v>
      </c>
      <c r="AB15" s="321"/>
      <c r="AC15" s="302"/>
      <c r="AD15" s="310"/>
      <c r="AE15" s="321"/>
      <c r="AF15" s="322"/>
      <c r="AG15" s="322"/>
      <c r="AH15" s="321"/>
      <c r="AI15" s="321"/>
      <c r="AJ15" s="321"/>
      <c r="AK15" s="321"/>
      <c r="AL15" s="321"/>
      <c r="AM15" s="321"/>
      <c r="AN15" s="330"/>
      <c r="AO15" s="321"/>
      <c r="AP15" s="321"/>
      <c r="AQ15" s="331"/>
      <c r="AR15" s="332"/>
      <c r="AS15" s="332"/>
      <c r="AT15" s="245"/>
      <c r="AU15" s="245"/>
      <c r="AV15" s="245"/>
      <c r="AW15" s="245"/>
      <c r="AX15" s="245"/>
      <c r="AY15" s="245"/>
    </row>
    <row r="16" spans="2:51" s="236" customFormat="1" ht="13.5" customHeight="1">
      <c r="B16" s="320" t="s">
        <v>36</v>
      </c>
      <c r="C16" s="321">
        <v>225039</v>
      </c>
      <c r="D16" s="322">
        <v>109384</v>
      </c>
      <c r="E16" s="322">
        <v>115655</v>
      </c>
      <c r="F16" s="323">
        <v>94.57783926332627</v>
      </c>
      <c r="G16" s="324"/>
      <c r="H16" s="325"/>
      <c r="I16" s="319">
        <v>228.18</v>
      </c>
      <c r="J16" s="297">
        <v>986.2345516697344</v>
      </c>
      <c r="K16" s="755">
        <v>1026</v>
      </c>
      <c r="L16" s="758">
        <v>0.45800913339850813</v>
      </c>
      <c r="M16" s="755">
        <v>156</v>
      </c>
      <c r="N16" s="760">
        <v>0.06963881560445152</v>
      </c>
      <c r="O16" s="328">
        <v>2014</v>
      </c>
      <c r="P16" s="328">
        <v>1039</v>
      </c>
      <c r="Q16" s="328">
        <v>975</v>
      </c>
      <c r="R16" s="329">
        <v>8.94955985406974</v>
      </c>
      <c r="S16" s="328">
        <v>1858</v>
      </c>
      <c r="T16" s="328">
        <v>990</v>
      </c>
      <c r="U16" s="328">
        <v>868</v>
      </c>
      <c r="V16" s="329">
        <v>8.25634667768698</v>
      </c>
      <c r="W16" s="328">
        <v>1663</v>
      </c>
      <c r="X16" s="327">
        <v>0.75</v>
      </c>
      <c r="Y16" s="326">
        <v>13429</v>
      </c>
      <c r="Z16" s="326">
        <v>11766</v>
      </c>
      <c r="AA16" s="321">
        <v>224013</v>
      </c>
      <c r="AB16" s="321"/>
      <c r="AC16" s="302"/>
      <c r="AD16" s="310"/>
      <c r="AE16" s="321"/>
      <c r="AF16" s="322"/>
      <c r="AG16" s="322"/>
      <c r="AH16" s="321"/>
      <c r="AI16" s="321"/>
      <c r="AJ16" s="321"/>
      <c r="AK16" s="321"/>
      <c r="AL16" s="321"/>
      <c r="AM16" s="321"/>
      <c r="AN16" s="330"/>
      <c r="AO16" s="321"/>
      <c r="AP16" s="321"/>
      <c r="AQ16" s="331"/>
      <c r="AR16" s="332"/>
      <c r="AS16" s="332"/>
      <c r="AT16" s="245"/>
      <c r="AU16" s="245"/>
      <c r="AV16" s="245"/>
      <c r="AW16" s="245"/>
      <c r="AX16" s="245"/>
      <c r="AY16" s="245"/>
    </row>
    <row r="17" spans="2:51" s="236" customFormat="1" ht="13.5" customHeight="1">
      <c r="B17" s="320" t="s">
        <v>37</v>
      </c>
      <c r="C17" s="321">
        <v>216318</v>
      </c>
      <c r="D17" s="322">
        <v>104327</v>
      </c>
      <c r="E17" s="322">
        <v>111991</v>
      </c>
      <c r="F17" s="323">
        <v>93.15659294050414</v>
      </c>
      <c r="G17" s="324"/>
      <c r="H17" s="325"/>
      <c r="I17" s="319">
        <v>146.61</v>
      </c>
      <c r="J17" s="297">
        <v>1475.465520769388</v>
      </c>
      <c r="K17" s="755">
        <v>1637</v>
      </c>
      <c r="L17" s="758">
        <v>0.7625267256999921</v>
      </c>
      <c r="M17" s="755">
        <v>360</v>
      </c>
      <c r="N17" s="760">
        <v>0.16769066661698054</v>
      </c>
      <c r="O17" s="328">
        <v>1831</v>
      </c>
      <c r="P17" s="328">
        <v>934</v>
      </c>
      <c r="Q17" s="328">
        <v>897</v>
      </c>
      <c r="R17" s="329">
        <v>8.464390388224743</v>
      </c>
      <c r="S17" s="328">
        <v>1471</v>
      </c>
      <c r="T17" s="328">
        <v>785</v>
      </c>
      <c r="U17" s="328">
        <v>686</v>
      </c>
      <c r="V17" s="329">
        <v>6.800173818175094</v>
      </c>
      <c r="W17" s="328">
        <v>1952</v>
      </c>
      <c r="X17" s="327">
        <v>0.92</v>
      </c>
      <c r="Y17" s="326">
        <v>13345</v>
      </c>
      <c r="Z17" s="326">
        <v>11393</v>
      </c>
      <c r="AA17" s="321">
        <v>214681</v>
      </c>
      <c r="AB17" s="321"/>
      <c r="AC17" s="302"/>
      <c r="AD17" s="310"/>
      <c r="AE17" s="321"/>
      <c r="AF17" s="322"/>
      <c r="AG17" s="322"/>
      <c r="AH17" s="321"/>
      <c r="AI17" s="321"/>
      <c r="AJ17" s="321"/>
      <c r="AK17" s="321"/>
      <c r="AL17" s="321"/>
      <c r="AM17" s="321"/>
      <c r="AN17" s="330"/>
      <c r="AO17" s="321"/>
      <c r="AP17" s="321"/>
      <c r="AQ17" s="331"/>
      <c r="AR17" s="332"/>
      <c r="AS17" s="332"/>
      <c r="AT17" s="245"/>
      <c r="AU17" s="245"/>
      <c r="AV17" s="245"/>
      <c r="AW17" s="245"/>
      <c r="AX17" s="245"/>
      <c r="AY17" s="245"/>
    </row>
    <row r="18" spans="2:51" s="236" customFormat="1" ht="13.5" customHeight="1">
      <c r="B18" s="316"/>
      <c r="C18" s="246"/>
      <c r="D18" s="295"/>
      <c r="E18" s="295"/>
      <c r="F18" s="303"/>
      <c r="G18" s="317"/>
      <c r="H18" s="318"/>
      <c r="I18" s="319"/>
      <c r="J18" s="307"/>
      <c r="K18" s="755"/>
      <c r="L18" s="757"/>
      <c r="M18" s="755"/>
      <c r="N18" s="759"/>
      <c r="O18" s="328"/>
      <c r="P18" s="295"/>
      <c r="Q18" s="295"/>
      <c r="R18" s="309"/>
      <c r="S18" s="328"/>
      <c r="T18" s="295"/>
      <c r="U18" s="295"/>
      <c r="V18" s="309"/>
      <c r="W18" s="295"/>
      <c r="X18" s="308"/>
      <c r="Y18" s="299"/>
      <c r="Z18" s="299"/>
      <c r="AA18" s="246"/>
      <c r="AB18" s="302"/>
      <c r="AC18" s="302"/>
      <c r="AD18" s="310"/>
      <c r="AE18" s="246"/>
      <c r="AF18" s="246"/>
      <c r="AG18" s="246"/>
      <c r="AH18" s="246"/>
      <c r="AI18" s="246"/>
      <c r="AJ18" s="246"/>
      <c r="AK18" s="246"/>
      <c r="AL18" s="246"/>
      <c r="AM18" s="246"/>
      <c r="AN18" s="247"/>
      <c r="AO18" s="246"/>
      <c r="AP18" s="246"/>
      <c r="AQ18" s="248"/>
      <c r="AR18" s="245"/>
      <c r="AS18" s="245"/>
      <c r="AT18" s="245"/>
      <c r="AU18" s="245"/>
      <c r="AV18" s="245"/>
      <c r="AW18" s="245"/>
      <c r="AX18" s="245"/>
      <c r="AY18" s="245"/>
    </row>
    <row r="19" spans="2:51" s="236" customFormat="1" ht="13.5" customHeight="1">
      <c r="B19" s="320" t="s">
        <v>38</v>
      </c>
      <c r="C19" s="321">
        <v>147860</v>
      </c>
      <c r="D19" s="328">
        <v>71452</v>
      </c>
      <c r="E19" s="328">
        <v>76408</v>
      </c>
      <c r="F19" s="323">
        <v>93.51376819181237</v>
      </c>
      <c r="G19" s="324"/>
      <c r="H19" s="325"/>
      <c r="I19" s="319">
        <v>555.78</v>
      </c>
      <c r="J19" s="297">
        <v>266.04051963006947</v>
      </c>
      <c r="K19" s="755">
        <v>-1182</v>
      </c>
      <c r="L19" s="758">
        <v>-0.7930650420686787</v>
      </c>
      <c r="M19" s="755">
        <v>-723</v>
      </c>
      <c r="N19" s="760">
        <v>-0.4850981602501308</v>
      </c>
      <c r="O19" s="328">
        <v>1016</v>
      </c>
      <c r="P19" s="328">
        <v>513</v>
      </c>
      <c r="Q19" s="328">
        <v>503</v>
      </c>
      <c r="R19" s="329">
        <v>6.87136480454484</v>
      </c>
      <c r="S19" s="328">
        <v>1739</v>
      </c>
      <c r="T19" s="328">
        <v>894</v>
      </c>
      <c r="U19" s="328">
        <v>845</v>
      </c>
      <c r="V19" s="329">
        <v>11.761125388881373</v>
      </c>
      <c r="W19" s="328">
        <v>-965</v>
      </c>
      <c r="X19" s="327">
        <v>-0.64</v>
      </c>
      <c r="Y19" s="326">
        <v>4300</v>
      </c>
      <c r="Z19" s="326">
        <v>5265</v>
      </c>
      <c r="AA19" s="321">
        <v>149042</v>
      </c>
      <c r="AB19" s="321"/>
      <c r="AC19" s="302"/>
      <c r="AD19" s="310"/>
      <c r="AE19" s="321"/>
      <c r="AF19" s="321"/>
      <c r="AG19" s="321"/>
      <c r="AH19" s="321"/>
      <c r="AI19" s="321"/>
      <c r="AJ19" s="321"/>
      <c r="AK19" s="321"/>
      <c r="AL19" s="321"/>
      <c r="AM19" s="321"/>
      <c r="AN19" s="330"/>
      <c r="AO19" s="321"/>
      <c r="AP19" s="321"/>
      <c r="AQ19" s="331"/>
      <c r="AR19" s="332"/>
      <c r="AS19" s="332"/>
      <c r="AT19" s="245"/>
      <c r="AU19" s="245"/>
      <c r="AV19" s="245"/>
      <c r="AW19" s="245"/>
      <c r="AX19" s="245"/>
      <c r="AY19" s="245"/>
    </row>
    <row r="20" spans="2:51" s="236" customFormat="1" ht="13.5" customHeight="1">
      <c r="B20" s="320" t="s">
        <v>39</v>
      </c>
      <c r="C20" s="321">
        <v>54858</v>
      </c>
      <c r="D20" s="328">
        <v>25999</v>
      </c>
      <c r="E20" s="328">
        <v>28859</v>
      </c>
      <c r="F20" s="323">
        <v>90.08974669946984</v>
      </c>
      <c r="G20" s="324"/>
      <c r="H20" s="325"/>
      <c r="I20" s="319">
        <v>17.86</v>
      </c>
      <c r="J20" s="297">
        <v>3071.556550951848</v>
      </c>
      <c r="K20" s="755">
        <v>-319</v>
      </c>
      <c r="L20" s="758">
        <v>-0.5781394421588706</v>
      </c>
      <c r="M20" s="755">
        <v>-326</v>
      </c>
      <c r="N20" s="760">
        <v>-0.5908258875980934</v>
      </c>
      <c r="O20" s="328">
        <v>333</v>
      </c>
      <c r="P20" s="328">
        <v>151</v>
      </c>
      <c r="Q20" s="328">
        <v>182</v>
      </c>
      <c r="R20" s="329">
        <v>6.070217652849174</v>
      </c>
      <c r="S20" s="328">
        <v>659</v>
      </c>
      <c r="T20" s="328">
        <v>337</v>
      </c>
      <c r="U20" s="328">
        <v>322</v>
      </c>
      <c r="V20" s="329">
        <v>12.012833132815633</v>
      </c>
      <c r="W20" s="328">
        <v>-311</v>
      </c>
      <c r="X20" s="327">
        <v>-0.56</v>
      </c>
      <c r="Y20" s="326">
        <v>1759</v>
      </c>
      <c r="Z20" s="326">
        <v>2070</v>
      </c>
      <c r="AA20" s="321">
        <v>55177</v>
      </c>
      <c r="AB20" s="321"/>
      <c r="AC20" s="302"/>
      <c r="AD20" s="310"/>
      <c r="AE20" s="321"/>
      <c r="AF20" s="321"/>
      <c r="AG20" s="321"/>
      <c r="AH20" s="321"/>
      <c r="AI20" s="321"/>
      <c r="AJ20" s="321"/>
      <c r="AK20" s="321"/>
      <c r="AL20" s="321"/>
      <c r="AM20" s="321"/>
      <c r="AN20" s="330"/>
      <c r="AO20" s="321"/>
      <c r="AP20" s="321"/>
      <c r="AQ20" s="331"/>
      <c r="AR20" s="332"/>
      <c r="AS20" s="332"/>
      <c r="AT20" s="245"/>
      <c r="AU20" s="245"/>
      <c r="AV20" s="245"/>
      <c r="AW20" s="245"/>
      <c r="AX20" s="245"/>
      <c r="AY20" s="245"/>
    </row>
    <row r="21" spans="2:51" s="236" customFormat="1" ht="13.5" customHeight="1">
      <c r="B21" s="320" t="s">
        <v>41</v>
      </c>
      <c r="C21" s="321">
        <v>67041</v>
      </c>
      <c r="D21" s="328">
        <v>32354</v>
      </c>
      <c r="E21" s="328">
        <v>34687</v>
      </c>
      <c r="F21" s="323">
        <v>93.27413728486177</v>
      </c>
      <c r="G21" s="324"/>
      <c r="H21" s="325"/>
      <c r="I21" s="319">
        <v>333.38</v>
      </c>
      <c r="J21" s="297">
        <v>201.094846721459</v>
      </c>
      <c r="K21" s="755">
        <v>-807</v>
      </c>
      <c r="L21" s="758">
        <v>-1.1894234170498763</v>
      </c>
      <c r="M21" s="755">
        <v>-528</v>
      </c>
      <c r="N21" s="760">
        <v>-0.7782101167315175</v>
      </c>
      <c r="O21" s="328">
        <v>389</v>
      </c>
      <c r="P21" s="328">
        <v>198</v>
      </c>
      <c r="Q21" s="328">
        <v>191</v>
      </c>
      <c r="R21" s="329">
        <v>5.80241941498486</v>
      </c>
      <c r="S21" s="328">
        <v>917</v>
      </c>
      <c r="T21" s="328">
        <v>487</v>
      </c>
      <c r="U21" s="328">
        <v>430</v>
      </c>
      <c r="V21" s="329">
        <v>13.678196924270223</v>
      </c>
      <c r="W21" s="328">
        <v>-751</v>
      </c>
      <c r="X21" s="327">
        <v>-1.09</v>
      </c>
      <c r="Y21" s="326">
        <v>1401</v>
      </c>
      <c r="Z21" s="326">
        <v>2152</v>
      </c>
      <c r="AA21" s="321">
        <v>67848</v>
      </c>
      <c r="AB21" s="321"/>
      <c r="AC21" s="302"/>
      <c r="AD21" s="310"/>
      <c r="AE21" s="321"/>
      <c r="AF21" s="321"/>
      <c r="AG21" s="321"/>
      <c r="AH21" s="321"/>
      <c r="AI21" s="321"/>
      <c r="AJ21" s="321"/>
      <c r="AK21" s="321"/>
      <c r="AL21" s="321"/>
      <c r="AM21" s="321"/>
      <c r="AN21" s="330"/>
      <c r="AO21" s="321"/>
      <c r="AP21" s="321"/>
      <c r="AQ21" s="331"/>
      <c r="AR21" s="332"/>
      <c r="AS21" s="332"/>
      <c r="AT21" s="245"/>
      <c r="AU21" s="245"/>
      <c r="AV21" s="245"/>
      <c r="AW21" s="245"/>
      <c r="AX21" s="245"/>
      <c r="AY21" s="245"/>
    </row>
    <row r="22" spans="2:51" s="236" customFormat="1" ht="13.5" customHeight="1">
      <c r="B22" s="320" t="s">
        <v>42</v>
      </c>
      <c r="C22" s="321">
        <v>36091</v>
      </c>
      <c r="D22" s="328">
        <v>17506</v>
      </c>
      <c r="E22" s="328">
        <v>18585</v>
      </c>
      <c r="F22" s="323">
        <v>94.19424266881894</v>
      </c>
      <c r="G22" s="324"/>
      <c r="H22" s="325"/>
      <c r="I22" s="319">
        <v>286.47</v>
      </c>
      <c r="J22" s="297">
        <v>125.9852689635913</v>
      </c>
      <c r="K22" s="755">
        <v>-436</v>
      </c>
      <c r="L22" s="758">
        <v>-1.1936375831576642</v>
      </c>
      <c r="M22" s="755">
        <v>-253</v>
      </c>
      <c r="N22" s="760">
        <v>-0.6926383223369015</v>
      </c>
      <c r="O22" s="328">
        <v>237</v>
      </c>
      <c r="P22" s="328">
        <v>131</v>
      </c>
      <c r="Q22" s="328">
        <v>106</v>
      </c>
      <c r="R22" s="329">
        <v>6.56673408883101</v>
      </c>
      <c r="S22" s="328">
        <v>490</v>
      </c>
      <c r="T22" s="328">
        <v>225</v>
      </c>
      <c r="U22" s="328">
        <v>265</v>
      </c>
      <c r="V22" s="329">
        <v>13.576791998005042</v>
      </c>
      <c r="W22" s="328">
        <v>-137</v>
      </c>
      <c r="X22" s="327">
        <v>-0.37</v>
      </c>
      <c r="Y22" s="326">
        <v>948</v>
      </c>
      <c r="Z22" s="326">
        <v>1085</v>
      </c>
      <c r="AA22" s="321">
        <v>36527</v>
      </c>
      <c r="AB22" s="321"/>
      <c r="AC22" s="302"/>
      <c r="AD22" s="310"/>
      <c r="AE22" s="321"/>
      <c r="AF22" s="321"/>
      <c r="AG22" s="321"/>
      <c r="AH22" s="321"/>
      <c r="AI22" s="321"/>
      <c r="AJ22" s="321"/>
      <c r="AK22" s="321"/>
      <c r="AL22" s="321"/>
      <c r="AM22" s="321"/>
      <c r="AN22" s="330"/>
      <c r="AO22" s="321"/>
      <c r="AP22" s="321"/>
      <c r="AQ22" s="331"/>
      <c r="AR22" s="332"/>
      <c r="AS22" s="332"/>
      <c r="AT22" s="245"/>
      <c r="AU22" s="245"/>
      <c r="AV22" s="245"/>
      <c r="AW22" s="245"/>
      <c r="AX22" s="245"/>
      <c r="AY22" s="245"/>
    </row>
    <row r="23" spans="2:51" s="236" customFormat="1" ht="13.5" customHeight="1">
      <c r="B23" s="320" t="s">
        <v>43</v>
      </c>
      <c r="C23" s="321">
        <v>74240</v>
      </c>
      <c r="D23" s="328">
        <v>36233</v>
      </c>
      <c r="E23" s="328">
        <v>38007</v>
      </c>
      <c r="F23" s="323">
        <v>95.33243876128081</v>
      </c>
      <c r="G23" s="324"/>
      <c r="H23" s="325"/>
      <c r="I23" s="319">
        <v>97.76</v>
      </c>
      <c r="J23" s="297">
        <v>759.4108019639934</v>
      </c>
      <c r="K23" s="755">
        <v>1560</v>
      </c>
      <c r="L23" s="758">
        <v>2.1463951568519537</v>
      </c>
      <c r="M23" s="755">
        <v>199</v>
      </c>
      <c r="N23" s="760">
        <v>0.2738029719317556</v>
      </c>
      <c r="O23" s="328">
        <v>733</v>
      </c>
      <c r="P23" s="328">
        <v>367</v>
      </c>
      <c r="Q23" s="328">
        <v>366</v>
      </c>
      <c r="R23" s="329">
        <v>9.873383620689655</v>
      </c>
      <c r="S23" s="328">
        <v>534</v>
      </c>
      <c r="T23" s="328">
        <v>273</v>
      </c>
      <c r="U23" s="328">
        <v>261</v>
      </c>
      <c r="V23" s="329">
        <v>7.192887931034482</v>
      </c>
      <c r="W23" s="328">
        <v>686</v>
      </c>
      <c r="X23" s="327">
        <v>0.95</v>
      </c>
      <c r="Y23" s="326">
        <v>3940</v>
      </c>
      <c r="Z23" s="326">
        <v>3254</v>
      </c>
      <c r="AA23" s="321">
        <v>72680</v>
      </c>
      <c r="AB23" s="321"/>
      <c r="AC23" s="302"/>
      <c r="AD23" s="310"/>
      <c r="AE23" s="321"/>
      <c r="AF23" s="321"/>
      <c r="AG23" s="321"/>
      <c r="AH23" s="321"/>
      <c r="AI23" s="321"/>
      <c r="AJ23" s="321"/>
      <c r="AK23" s="321"/>
      <c r="AL23" s="321"/>
      <c r="AM23" s="321"/>
      <c r="AN23" s="330"/>
      <c r="AO23" s="321"/>
      <c r="AP23" s="321"/>
      <c r="AQ23" s="331"/>
      <c r="AR23" s="332"/>
      <c r="AS23" s="332"/>
      <c r="AT23" s="245"/>
      <c r="AU23" s="245"/>
      <c r="AV23" s="245"/>
      <c r="AW23" s="245"/>
      <c r="AX23" s="245"/>
      <c r="AY23" s="245"/>
    </row>
    <row r="24" spans="2:51" s="236" customFormat="1" ht="13.5" customHeight="1">
      <c r="B24" s="320" t="s">
        <v>44</v>
      </c>
      <c r="C24" s="321">
        <v>30493</v>
      </c>
      <c r="D24" s="328">
        <v>14935</v>
      </c>
      <c r="E24" s="328">
        <v>15558</v>
      </c>
      <c r="F24" s="323">
        <v>95.99562925825941</v>
      </c>
      <c r="G24" s="324"/>
      <c r="H24" s="238"/>
      <c r="I24" s="333">
        <v>147.58</v>
      </c>
      <c r="J24" s="297">
        <v>206.62013823011247</v>
      </c>
      <c r="K24" s="755">
        <v>-365</v>
      </c>
      <c r="L24" s="758">
        <v>-1.1828375137727656</v>
      </c>
      <c r="M24" s="755">
        <v>-204</v>
      </c>
      <c r="N24" s="760">
        <v>-0.6610927474236827</v>
      </c>
      <c r="O24" s="328">
        <v>186</v>
      </c>
      <c r="P24" s="328">
        <v>91</v>
      </c>
      <c r="Q24" s="328">
        <v>95</v>
      </c>
      <c r="R24" s="329">
        <v>6.099760600793625</v>
      </c>
      <c r="S24" s="328">
        <v>390</v>
      </c>
      <c r="T24" s="328">
        <v>198</v>
      </c>
      <c r="U24" s="328">
        <v>192</v>
      </c>
      <c r="V24" s="329">
        <v>12.789820614567278</v>
      </c>
      <c r="W24" s="328">
        <v>-118</v>
      </c>
      <c r="X24" s="327">
        <v>-0.38</v>
      </c>
      <c r="Y24" s="326">
        <v>955</v>
      </c>
      <c r="Z24" s="326">
        <v>1073</v>
      </c>
      <c r="AA24" s="321">
        <v>30858</v>
      </c>
      <c r="AB24" s="321"/>
      <c r="AC24" s="302"/>
      <c r="AD24" s="310"/>
      <c r="AE24" s="321"/>
      <c r="AF24" s="321"/>
      <c r="AG24" s="321"/>
      <c r="AH24" s="321"/>
      <c r="AI24" s="321"/>
      <c r="AJ24" s="321"/>
      <c r="AK24" s="321"/>
      <c r="AL24" s="321"/>
      <c r="AM24" s="321"/>
      <c r="AN24" s="330"/>
      <c r="AO24" s="321"/>
      <c r="AP24" s="321"/>
      <c r="AQ24" s="331"/>
      <c r="AR24" s="332"/>
      <c r="AS24" s="332"/>
      <c r="AT24" s="245"/>
      <c r="AU24" s="245"/>
      <c r="AV24" s="245"/>
      <c r="AW24" s="245"/>
      <c r="AX24" s="245"/>
      <c r="AY24" s="245"/>
    </row>
    <row r="25" spans="2:51" s="236" customFormat="1" ht="13.5" customHeight="1">
      <c r="B25" s="320" t="s">
        <v>45</v>
      </c>
      <c r="C25" s="321">
        <v>62036</v>
      </c>
      <c r="D25" s="328">
        <v>31043</v>
      </c>
      <c r="E25" s="328">
        <v>30993</v>
      </c>
      <c r="F25" s="323">
        <v>100.16132675120188</v>
      </c>
      <c r="G25" s="324"/>
      <c r="H25" s="325"/>
      <c r="I25" s="319">
        <v>19.65</v>
      </c>
      <c r="J25" s="297">
        <v>3157.04834605598</v>
      </c>
      <c r="K25" s="755">
        <v>207</v>
      </c>
      <c r="L25" s="758">
        <v>0.33479435216484177</v>
      </c>
      <c r="M25" s="755">
        <v>134</v>
      </c>
      <c r="N25" s="760">
        <v>0.21672677869608112</v>
      </c>
      <c r="O25" s="328">
        <v>600</v>
      </c>
      <c r="P25" s="328">
        <v>294</v>
      </c>
      <c r="Q25" s="328">
        <v>306</v>
      </c>
      <c r="R25" s="329">
        <v>9.671803468953511</v>
      </c>
      <c r="S25" s="328">
        <v>466</v>
      </c>
      <c r="T25" s="328">
        <v>242</v>
      </c>
      <c r="U25" s="328">
        <v>224</v>
      </c>
      <c r="V25" s="329">
        <v>7.5117673608872275</v>
      </c>
      <c r="W25" s="328">
        <v>144</v>
      </c>
      <c r="X25" s="327">
        <v>0.23</v>
      </c>
      <c r="Y25" s="326">
        <v>4286</v>
      </c>
      <c r="Z25" s="326">
        <v>4142</v>
      </c>
      <c r="AA25" s="321">
        <v>61829</v>
      </c>
      <c r="AB25" s="321"/>
      <c r="AC25" s="302"/>
      <c r="AD25" s="310"/>
      <c r="AE25" s="321"/>
      <c r="AF25" s="321"/>
      <c r="AG25" s="321"/>
      <c r="AH25" s="321"/>
      <c r="AI25" s="321"/>
      <c r="AJ25" s="321"/>
      <c r="AK25" s="321"/>
      <c r="AL25" s="321"/>
      <c r="AM25" s="321"/>
      <c r="AN25" s="330"/>
      <c r="AO25" s="321"/>
      <c r="AP25" s="321"/>
      <c r="AQ25" s="331"/>
      <c r="AR25" s="332"/>
      <c r="AS25" s="332"/>
      <c r="AT25" s="245"/>
      <c r="AU25" s="245"/>
      <c r="AV25" s="245"/>
      <c r="AW25" s="245"/>
      <c r="AX25" s="245"/>
      <c r="AY25" s="245"/>
    </row>
    <row r="26" spans="2:51" s="236" customFormat="1" ht="13.5" customHeight="1">
      <c r="B26" s="320" t="s">
        <v>46</v>
      </c>
      <c r="C26" s="321">
        <v>43706</v>
      </c>
      <c r="D26" s="328">
        <v>21473</v>
      </c>
      <c r="E26" s="328">
        <v>22233</v>
      </c>
      <c r="F26" s="323">
        <v>96.58165789592049</v>
      </c>
      <c r="G26" s="324"/>
      <c r="H26" s="325"/>
      <c r="I26" s="319">
        <v>60.71</v>
      </c>
      <c r="J26" s="297">
        <v>719.9143468950749</v>
      </c>
      <c r="K26" s="755">
        <v>47</v>
      </c>
      <c r="L26" s="758">
        <v>0.10765248860486955</v>
      </c>
      <c r="M26" s="755">
        <v>-6</v>
      </c>
      <c r="N26" s="760">
        <v>-0.013742870885728028</v>
      </c>
      <c r="O26" s="328">
        <v>384</v>
      </c>
      <c r="P26" s="328">
        <v>207</v>
      </c>
      <c r="Q26" s="328">
        <v>177</v>
      </c>
      <c r="R26" s="329">
        <v>8.78597904177916</v>
      </c>
      <c r="S26" s="328">
        <v>390</v>
      </c>
      <c r="T26" s="328">
        <v>212</v>
      </c>
      <c r="U26" s="328">
        <v>178</v>
      </c>
      <c r="V26" s="329">
        <v>8.92325996430696</v>
      </c>
      <c r="W26" s="328">
        <v>-160</v>
      </c>
      <c r="X26" s="327">
        <v>-0.37</v>
      </c>
      <c r="Y26" s="326">
        <v>1880</v>
      </c>
      <c r="Z26" s="326">
        <v>2040</v>
      </c>
      <c r="AA26" s="321">
        <v>43659</v>
      </c>
      <c r="AB26" s="321"/>
      <c r="AC26" s="302"/>
      <c r="AD26" s="310"/>
      <c r="AE26" s="321"/>
      <c r="AF26" s="321"/>
      <c r="AG26" s="321"/>
      <c r="AH26" s="321"/>
      <c r="AI26" s="321"/>
      <c r="AJ26" s="321"/>
      <c r="AK26" s="321"/>
      <c r="AL26" s="321"/>
      <c r="AM26" s="321"/>
      <c r="AN26" s="330"/>
      <c r="AO26" s="321"/>
      <c r="AP26" s="321"/>
      <c r="AQ26" s="331"/>
      <c r="AR26" s="332"/>
      <c r="AS26" s="332"/>
      <c r="AT26" s="245"/>
      <c r="AU26" s="245"/>
      <c r="AV26" s="245"/>
      <c r="AW26" s="245"/>
      <c r="AX26" s="245"/>
      <c r="AY26" s="245"/>
    </row>
    <row r="27" spans="2:51" s="236" customFormat="1" ht="13.5" customHeight="1">
      <c r="B27" s="320" t="s">
        <v>189</v>
      </c>
      <c r="C27" s="321">
        <v>82253</v>
      </c>
      <c r="D27" s="328">
        <v>39762</v>
      </c>
      <c r="E27" s="328">
        <v>42491</v>
      </c>
      <c r="F27" s="323">
        <v>93.57746346285096</v>
      </c>
      <c r="G27" s="324"/>
      <c r="H27" s="325"/>
      <c r="I27" s="319">
        <v>536.38</v>
      </c>
      <c r="J27" s="297">
        <v>153.34837242253627</v>
      </c>
      <c r="K27" s="755">
        <v>-754</v>
      </c>
      <c r="L27" s="758">
        <v>-0.9083571265074029</v>
      </c>
      <c r="M27" s="755">
        <v>-631</v>
      </c>
      <c r="N27" s="760">
        <v>-0.7601768525546038</v>
      </c>
      <c r="O27" s="328">
        <v>578</v>
      </c>
      <c r="P27" s="328">
        <v>277</v>
      </c>
      <c r="Q27" s="328">
        <v>301</v>
      </c>
      <c r="R27" s="329">
        <v>7.027099315526486</v>
      </c>
      <c r="S27" s="328">
        <v>1209</v>
      </c>
      <c r="T27" s="328">
        <v>587</v>
      </c>
      <c r="U27" s="328">
        <v>622</v>
      </c>
      <c r="V27" s="329">
        <v>14.69855202849744</v>
      </c>
      <c r="W27" s="328">
        <v>-172</v>
      </c>
      <c r="X27" s="327">
        <v>-0.21</v>
      </c>
      <c r="Y27" s="326">
        <v>1808</v>
      </c>
      <c r="Z27" s="326">
        <v>1980</v>
      </c>
      <c r="AA27" s="321">
        <v>83007</v>
      </c>
      <c r="AB27" s="321"/>
      <c r="AC27" s="302"/>
      <c r="AD27" s="310"/>
      <c r="AE27" s="321"/>
      <c r="AF27" s="321"/>
      <c r="AG27" s="321"/>
      <c r="AH27" s="321"/>
      <c r="AI27" s="321"/>
      <c r="AJ27" s="321"/>
      <c r="AK27" s="321"/>
      <c r="AL27" s="321"/>
      <c r="AM27" s="321"/>
      <c r="AN27" s="330"/>
      <c r="AO27" s="321"/>
      <c r="AP27" s="321"/>
      <c r="AQ27" s="331"/>
      <c r="AR27" s="332"/>
      <c r="AS27" s="332"/>
      <c r="AT27" s="245"/>
      <c r="AU27" s="245"/>
      <c r="AV27" s="245"/>
      <c r="AW27" s="245"/>
      <c r="AX27" s="245"/>
      <c r="AY27" s="245"/>
    </row>
    <row r="28" spans="2:51" s="236" customFormat="1" ht="13.5" customHeight="1">
      <c r="B28" s="316" t="s">
        <v>190</v>
      </c>
      <c r="C28" s="321">
        <v>71836</v>
      </c>
      <c r="D28" s="295">
        <v>34552</v>
      </c>
      <c r="E28" s="295">
        <v>37284</v>
      </c>
      <c r="F28" s="323">
        <v>92.67246003647678</v>
      </c>
      <c r="G28" s="317"/>
      <c r="H28" s="318"/>
      <c r="I28" s="319">
        <v>804.93</v>
      </c>
      <c r="J28" s="297">
        <v>89.24502751792082</v>
      </c>
      <c r="K28" s="755">
        <v>-1085</v>
      </c>
      <c r="L28" s="758">
        <v>-1.4879115755406536</v>
      </c>
      <c r="M28" s="755">
        <v>-711</v>
      </c>
      <c r="N28" s="760">
        <v>-0.9750277697782531</v>
      </c>
      <c r="O28" s="328">
        <v>453</v>
      </c>
      <c r="P28" s="295">
        <v>222</v>
      </c>
      <c r="Q28" s="295">
        <v>231</v>
      </c>
      <c r="R28" s="329">
        <v>6.306030402583662</v>
      </c>
      <c r="S28" s="328">
        <v>1164</v>
      </c>
      <c r="T28" s="295">
        <v>568</v>
      </c>
      <c r="U28" s="295">
        <v>596</v>
      </c>
      <c r="V28" s="329">
        <v>16.203574809287822</v>
      </c>
      <c r="W28" s="328">
        <v>-376</v>
      </c>
      <c r="X28" s="327">
        <v>-0.51</v>
      </c>
      <c r="Y28" s="299">
        <v>1379</v>
      </c>
      <c r="Z28" s="299">
        <v>1755</v>
      </c>
      <c r="AA28" s="246">
        <v>72921</v>
      </c>
      <c r="AB28" s="321"/>
      <c r="AC28" s="302"/>
      <c r="AD28" s="310"/>
      <c r="AE28" s="334"/>
      <c r="AF28" s="334"/>
      <c r="AG28" s="334"/>
      <c r="AH28" s="334"/>
      <c r="AI28" s="334"/>
      <c r="AJ28" s="334"/>
      <c r="AK28" s="334"/>
      <c r="AL28" s="334"/>
      <c r="AM28" s="334"/>
      <c r="AN28" s="335"/>
      <c r="AO28" s="334"/>
      <c r="AP28" s="334"/>
      <c r="AQ28" s="336"/>
      <c r="AR28" s="337"/>
      <c r="AS28" s="337"/>
      <c r="AT28" s="245"/>
      <c r="AU28" s="245"/>
      <c r="AV28" s="245"/>
      <c r="AW28" s="245"/>
      <c r="AX28" s="245"/>
      <c r="AY28" s="245"/>
    </row>
    <row r="29" spans="2:51" s="236" customFormat="1" ht="13.5" customHeight="1">
      <c r="B29" s="320" t="s">
        <v>48</v>
      </c>
      <c r="C29" s="321">
        <v>39908</v>
      </c>
      <c r="D29" s="321">
        <v>19470</v>
      </c>
      <c r="E29" s="321">
        <v>20438</v>
      </c>
      <c r="F29" s="323">
        <v>95.26372443487621</v>
      </c>
      <c r="G29" s="324"/>
      <c r="H29" s="325"/>
      <c r="I29" s="319">
        <v>101.86</v>
      </c>
      <c r="J29" s="297">
        <v>391.792656587473</v>
      </c>
      <c r="K29" s="755">
        <v>-127</v>
      </c>
      <c r="L29" s="758">
        <v>-0.31722243037342324</v>
      </c>
      <c r="M29" s="755">
        <v>-37</v>
      </c>
      <c r="N29" s="760">
        <v>-0.0924191332583989</v>
      </c>
      <c r="O29" s="328">
        <v>337</v>
      </c>
      <c r="P29" s="328">
        <v>181</v>
      </c>
      <c r="Q29" s="328">
        <v>156</v>
      </c>
      <c r="R29" s="329">
        <v>8.444422170993283</v>
      </c>
      <c r="S29" s="328">
        <v>374</v>
      </c>
      <c r="T29" s="328">
        <v>201</v>
      </c>
      <c r="U29" s="328">
        <v>173</v>
      </c>
      <c r="V29" s="329">
        <v>9.371554575523705</v>
      </c>
      <c r="W29" s="328">
        <v>-337</v>
      </c>
      <c r="X29" s="327">
        <v>-0.83</v>
      </c>
      <c r="Y29" s="326">
        <v>1629</v>
      </c>
      <c r="Z29" s="326">
        <v>1966</v>
      </c>
      <c r="AA29" s="321">
        <v>40035</v>
      </c>
      <c r="AB29" s="321"/>
      <c r="AC29" s="302"/>
      <c r="AD29" s="310"/>
      <c r="AE29" s="321"/>
      <c r="AF29" s="322"/>
      <c r="AG29" s="322"/>
      <c r="AH29" s="321"/>
      <c r="AI29" s="321"/>
      <c r="AJ29" s="321"/>
      <c r="AK29" s="321"/>
      <c r="AL29" s="321"/>
      <c r="AM29" s="321"/>
      <c r="AN29" s="330"/>
      <c r="AO29" s="321"/>
      <c r="AP29" s="321"/>
      <c r="AQ29" s="331"/>
      <c r="AR29" s="332"/>
      <c r="AS29" s="332"/>
      <c r="AT29" s="245"/>
      <c r="AU29" s="245"/>
      <c r="AV29" s="245"/>
      <c r="AW29" s="245"/>
      <c r="AX29" s="245"/>
      <c r="AY29" s="245"/>
    </row>
    <row r="30" spans="2:51" s="236" customFormat="1" ht="13.5" customHeight="1">
      <c r="B30" s="320" t="s">
        <v>191</v>
      </c>
      <c r="C30" s="321">
        <v>134351</v>
      </c>
      <c r="D30" s="322">
        <v>65413</v>
      </c>
      <c r="E30" s="322">
        <v>68938</v>
      </c>
      <c r="F30" s="323">
        <v>94.8867097972091</v>
      </c>
      <c r="G30" s="324"/>
      <c r="H30" s="325"/>
      <c r="I30" s="319">
        <v>796.76</v>
      </c>
      <c r="J30" s="297">
        <v>168.62166775440534</v>
      </c>
      <c r="K30" s="755">
        <v>-418</v>
      </c>
      <c r="L30" s="758">
        <v>-0.3101603484480852</v>
      </c>
      <c r="M30" s="755">
        <v>-419</v>
      </c>
      <c r="N30" s="760">
        <v>-0.3109023588510711</v>
      </c>
      <c r="O30" s="328">
        <v>1070</v>
      </c>
      <c r="P30" s="328">
        <v>548</v>
      </c>
      <c r="Q30" s="328">
        <v>522</v>
      </c>
      <c r="R30" s="329">
        <v>7.964213143184643</v>
      </c>
      <c r="S30" s="328">
        <v>1489</v>
      </c>
      <c r="T30" s="328">
        <v>779</v>
      </c>
      <c r="U30" s="328">
        <v>710</v>
      </c>
      <c r="V30" s="329">
        <v>11.082909691777509</v>
      </c>
      <c r="W30" s="328">
        <v>-109</v>
      </c>
      <c r="X30" s="327">
        <v>-0.08</v>
      </c>
      <c r="Y30" s="326">
        <v>4120</v>
      </c>
      <c r="Z30" s="326">
        <v>4229</v>
      </c>
      <c r="AA30" s="321">
        <v>134769</v>
      </c>
      <c r="AC30" s="302"/>
      <c r="AD30" s="310"/>
      <c r="AE30" s="321"/>
      <c r="AF30" s="322"/>
      <c r="AG30" s="322"/>
      <c r="AH30" s="321"/>
      <c r="AI30" s="321"/>
      <c r="AJ30" s="321"/>
      <c r="AK30" s="321"/>
      <c r="AL30" s="321"/>
      <c r="AM30" s="321"/>
      <c r="AN30" s="330"/>
      <c r="AO30" s="321"/>
      <c r="AP30" s="321"/>
      <c r="AQ30" s="331"/>
      <c r="AR30" s="332"/>
      <c r="AS30" s="332"/>
      <c r="AT30" s="245"/>
      <c r="AU30" s="245"/>
      <c r="AV30" s="245"/>
      <c r="AW30" s="245"/>
      <c r="AX30" s="245"/>
      <c r="AY30" s="245"/>
    </row>
    <row r="31" spans="2:51" s="236" customFormat="1" ht="13.5" customHeight="1">
      <c r="B31" s="320"/>
      <c r="C31" s="321"/>
      <c r="D31" s="322"/>
      <c r="E31" s="322"/>
      <c r="F31" s="303"/>
      <c r="G31" s="324"/>
      <c r="H31" s="325"/>
      <c r="I31" s="319"/>
      <c r="J31" s="307"/>
      <c r="K31" s="755"/>
      <c r="L31" s="757"/>
      <c r="M31" s="755"/>
      <c r="N31" s="759"/>
      <c r="O31" s="328"/>
      <c r="P31" s="328"/>
      <c r="Q31" s="328"/>
      <c r="R31" s="309"/>
      <c r="S31" s="328"/>
      <c r="T31" s="328"/>
      <c r="U31" s="328"/>
      <c r="V31" s="309"/>
      <c r="W31" s="328"/>
      <c r="X31" s="308"/>
      <c r="Y31" s="326"/>
      <c r="Z31" s="326"/>
      <c r="AA31" s="321"/>
      <c r="AB31" s="302"/>
      <c r="AC31" s="302"/>
      <c r="AD31" s="310"/>
      <c r="AE31" s="335"/>
      <c r="AF31" s="335"/>
      <c r="AG31" s="335"/>
      <c r="AH31" s="334"/>
      <c r="AI31" s="334"/>
      <c r="AJ31" s="334"/>
      <c r="AK31" s="334"/>
      <c r="AL31" s="334"/>
      <c r="AM31" s="334"/>
      <c r="AN31" s="335"/>
      <c r="AO31" s="334"/>
      <c r="AP31" s="334"/>
      <c r="AQ31" s="336"/>
      <c r="AR31" s="337"/>
      <c r="AS31" s="337"/>
      <c r="AT31" s="245"/>
      <c r="AU31" s="245"/>
      <c r="AV31" s="245"/>
      <c r="AW31" s="245"/>
      <c r="AX31" s="245"/>
      <c r="AY31" s="245"/>
    </row>
    <row r="32" spans="2:51" s="300" customFormat="1" ht="13.5" customHeight="1">
      <c r="B32" s="338" t="s">
        <v>51</v>
      </c>
      <c r="C32" s="302">
        <v>14100</v>
      </c>
      <c r="D32" s="339">
        <v>6853</v>
      </c>
      <c r="E32" s="339">
        <v>7247</v>
      </c>
      <c r="F32" s="303">
        <v>94.56326755898992</v>
      </c>
      <c r="G32" s="340"/>
      <c r="H32" s="341"/>
      <c r="I32" s="306">
        <v>415.85</v>
      </c>
      <c r="J32" s="307">
        <v>33.90645665504388</v>
      </c>
      <c r="K32" s="751">
        <v>-149</v>
      </c>
      <c r="L32" s="757">
        <v>-1.0456874166608183</v>
      </c>
      <c r="M32" s="750">
        <v>-138</v>
      </c>
      <c r="N32" s="759">
        <v>-0.9684890167731068</v>
      </c>
      <c r="O32" s="342">
        <v>96</v>
      </c>
      <c r="P32" s="311">
        <v>39</v>
      </c>
      <c r="Q32" s="311">
        <v>57</v>
      </c>
      <c r="R32" s="309">
        <v>6.808510638297872</v>
      </c>
      <c r="S32" s="342">
        <v>234</v>
      </c>
      <c r="T32" s="311">
        <v>113</v>
      </c>
      <c r="U32" s="311">
        <v>121</v>
      </c>
      <c r="V32" s="309">
        <v>16.595744680851062</v>
      </c>
      <c r="W32" s="311">
        <v>-64</v>
      </c>
      <c r="X32" s="308">
        <v>-0.44</v>
      </c>
      <c r="Y32" s="311">
        <v>427</v>
      </c>
      <c r="Z32" s="311">
        <v>491</v>
      </c>
      <c r="AA32" s="311">
        <v>14249</v>
      </c>
      <c r="AB32" s="302"/>
      <c r="AC32" s="302"/>
      <c r="AD32" s="310"/>
      <c r="AE32" s="302"/>
      <c r="AF32" s="343"/>
      <c r="AG32" s="343"/>
      <c r="AH32" s="302"/>
      <c r="AI32" s="302"/>
      <c r="AJ32" s="302"/>
      <c r="AK32" s="302"/>
      <c r="AL32" s="302"/>
      <c r="AM32" s="302"/>
      <c r="AN32" s="311"/>
      <c r="AO32" s="302"/>
      <c r="AP32" s="302"/>
      <c r="AQ32" s="312"/>
      <c r="AR32" s="313"/>
      <c r="AS32" s="313"/>
      <c r="AT32" s="314"/>
      <c r="AU32" s="314"/>
      <c r="AV32" s="314"/>
      <c r="AW32" s="314"/>
      <c r="AX32" s="314"/>
      <c r="AY32" s="314"/>
    </row>
    <row r="33" spans="2:51" s="236" customFormat="1" ht="13.5" customHeight="1">
      <c r="B33" s="320" t="s">
        <v>52</v>
      </c>
      <c r="C33" s="321">
        <v>12551</v>
      </c>
      <c r="D33" s="330">
        <v>6083</v>
      </c>
      <c r="E33" s="330">
        <v>6468</v>
      </c>
      <c r="F33" s="323">
        <v>94.04761904761905</v>
      </c>
      <c r="G33" s="324"/>
      <c r="H33" s="325" t="s">
        <v>35</v>
      </c>
      <c r="I33" s="319">
        <v>152.85</v>
      </c>
      <c r="J33" s="297">
        <v>82.11318285901211</v>
      </c>
      <c r="K33" s="755">
        <v>-112</v>
      </c>
      <c r="L33" s="758">
        <v>-0.8844665561083471</v>
      </c>
      <c r="M33" s="755">
        <v>-111</v>
      </c>
      <c r="N33" s="760">
        <v>-0.8765695332859511</v>
      </c>
      <c r="O33" s="328">
        <v>91</v>
      </c>
      <c r="P33" s="328">
        <v>36</v>
      </c>
      <c r="Q33" s="328">
        <v>55</v>
      </c>
      <c r="R33" s="329">
        <v>7.2504182933630785</v>
      </c>
      <c r="S33" s="328">
        <v>202</v>
      </c>
      <c r="T33" s="328">
        <v>98</v>
      </c>
      <c r="U33" s="328">
        <v>104</v>
      </c>
      <c r="V33" s="329">
        <v>16.09433511274002</v>
      </c>
      <c r="W33" s="328">
        <v>-37</v>
      </c>
      <c r="X33" s="327">
        <v>-0.29</v>
      </c>
      <c r="Y33" s="326">
        <v>367</v>
      </c>
      <c r="Z33" s="326">
        <v>404</v>
      </c>
      <c r="AA33" s="330">
        <v>12663</v>
      </c>
      <c r="AB33" s="321"/>
      <c r="AC33" s="302"/>
      <c r="AD33" s="310"/>
      <c r="AE33" s="321"/>
      <c r="AF33" s="322"/>
      <c r="AG33" s="322"/>
      <c r="AH33" s="321"/>
      <c r="AI33" s="321"/>
      <c r="AJ33" s="321"/>
      <c r="AK33" s="321"/>
      <c r="AL33" s="321"/>
      <c r="AM33" s="321"/>
      <c r="AN33" s="330"/>
      <c r="AO33" s="321"/>
      <c r="AP33" s="321"/>
      <c r="AQ33" s="331"/>
      <c r="AR33" s="332"/>
      <c r="AS33" s="332"/>
      <c r="AT33" s="245"/>
      <c r="AU33" s="245"/>
      <c r="AV33" s="245"/>
      <c r="AW33" s="245"/>
      <c r="AX33" s="245"/>
      <c r="AY33" s="245"/>
    </row>
    <row r="34" spans="2:51" s="236" customFormat="1" ht="13.5" customHeight="1">
      <c r="B34" s="320" t="s">
        <v>53</v>
      </c>
      <c r="C34" s="321">
        <v>1549</v>
      </c>
      <c r="D34" s="322">
        <v>770</v>
      </c>
      <c r="E34" s="322">
        <v>779</v>
      </c>
      <c r="F34" s="323">
        <v>98.84467265725289</v>
      </c>
      <c r="G34" s="324"/>
      <c r="H34" s="325"/>
      <c r="I34" s="319">
        <v>263</v>
      </c>
      <c r="J34" s="297">
        <v>5.889733840304182</v>
      </c>
      <c r="K34" s="755">
        <v>-37</v>
      </c>
      <c r="L34" s="758">
        <v>-2.3329129886506936</v>
      </c>
      <c r="M34" s="755">
        <v>-27</v>
      </c>
      <c r="N34" s="760">
        <v>-1.7023959646910467</v>
      </c>
      <c r="O34" s="328">
        <v>5</v>
      </c>
      <c r="P34" s="328">
        <v>3</v>
      </c>
      <c r="Q34" s="328">
        <v>2</v>
      </c>
      <c r="R34" s="329">
        <v>3.2278889606197545</v>
      </c>
      <c r="S34" s="328">
        <v>32</v>
      </c>
      <c r="T34" s="328">
        <v>15</v>
      </c>
      <c r="U34" s="328">
        <v>17</v>
      </c>
      <c r="V34" s="329">
        <v>20.65848934796643</v>
      </c>
      <c r="W34" s="328">
        <v>-27</v>
      </c>
      <c r="X34" s="327">
        <v>-1.64</v>
      </c>
      <c r="Y34" s="326">
        <v>60</v>
      </c>
      <c r="Z34" s="326">
        <v>87</v>
      </c>
      <c r="AA34" s="321">
        <v>1586</v>
      </c>
      <c r="AB34" s="321"/>
      <c r="AC34" s="302"/>
      <c r="AD34" s="310"/>
      <c r="AE34" s="321"/>
      <c r="AF34" s="322"/>
      <c r="AG34" s="322"/>
      <c r="AH34" s="321"/>
      <c r="AI34" s="321"/>
      <c r="AJ34" s="321"/>
      <c r="AK34" s="321"/>
      <c r="AL34" s="321"/>
      <c r="AM34" s="321"/>
      <c r="AN34" s="330"/>
      <c r="AO34" s="321"/>
      <c r="AP34" s="321"/>
      <c r="AQ34" s="331"/>
      <c r="AR34" s="332"/>
      <c r="AS34" s="332"/>
      <c r="AT34" s="245"/>
      <c r="AU34" s="245"/>
      <c r="AV34" s="245"/>
      <c r="AW34" s="245"/>
      <c r="AX34" s="245"/>
      <c r="AY34" s="245"/>
    </row>
    <row r="35" spans="2:51" s="236" customFormat="1" ht="13.5" customHeight="1">
      <c r="B35" s="320"/>
      <c r="C35" s="321"/>
      <c r="D35" s="322"/>
      <c r="E35" s="322"/>
      <c r="F35" s="303"/>
      <c r="G35" s="324"/>
      <c r="H35" s="325"/>
      <c r="I35" s="319"/>
      <c r="J35" s="307"/>
      <c r="K35" s="755"/>
      <c r="L35" s="757"/>
      <c r="M35" s="755"/>
      <c r="N35" s="759"/>
      <c r="O35" s="328"/>
      <c r="P35" s="328"/>
      <c r="Q35" s="328"/>
      <c r="R35" s="309"/>
      <c r="S35" s="328"/>
      <c r="T35" s="328"/>
      <c r="U35" s="328"/>
      <c r="V35" s="309"/>
      <c r="W35" s="328"/>
      <c r="X35" s="308"/>
      <c r="Y35" s="326"/>
      <c r="Z35" s="326"/>
      <c r="AA35" s="321"/>
      <c r="AB35" s="302"/>
      <c r="AC35" s="302"/>
      <c r="AD35" s="310"/>
      <c r="AE35" s="321"/>
      <c r="AF35" s="322"/>
      <c r="AG35" s="322"/>
      <c r="AH35" s="321"/>
      <c r="AI35" s="321"/>
      <c r="AJ35" s="321"/>
      <c r="AK35" s="321"/>
      <c r="AL35" s="321"/>
      <c r="AM35" s="321"/>
      <c r="AN35" s="330"/>
      <c r="AO35" s="321"/>
      <c r="AP35" s="321"/>
      <c r="AQ35" s="331"/>
      <c r="AR35" s="332"/>
      <c r="AS35" s="332"/>
      <c r="AT35" s="245"/>
      <c r="AU35" s="245"/>
      <c r="AV35" s="245"/>
      <c r="AW35" s="245"/>
      <c r="AX35" s="245"/>
      <c r="AY35" s="245"/>
    </row>
    <row r="36" spans="2:51" s="300" customFormat="1" ht="13.5" customHeight="1">
      <c r="B36" s="301" t="s">
        <v>54</v>
      </c>
      <c r="C36" s="302">
        <v>84060</v>
      </c>
      <c r="D36" s="343">
        <v>41592</v>
      </c>
      <c r="E36" s="343">
        <v>42468</v>
      </c>
      <c r="F36" s="303">
        <v>97.93727041537157</v>
      </c>
      <c r="G36" s="304"/>
      <c r="H36" s="305"/>
      <c r="I36" s="306">
        <v>428.20000000000005</v>
      </c>
      <c r="J36" s="307">
        <v>196.31013545072395</v>
      </c>
      <c r="K36" s="751">
        <v>-376</v>
      </c>
      <c r="L36" s="757">
        <v>-0.4453076886636032</v>
      </c>
      <c r="M36" s="750">
        <v>-219</v>
      </c>
      <c r="N36" s="759">
        <v>-0.25936804206736463</v>
      </c>
      <c r="O36" s="342">
        <v>672</v>
      </c>
      <c r="P36" s="311">
        <v>335</v>
      </c>
      <c r="Q36" s="311">
        <v>337</v>
      </c>
      <c r="R36" s="309">
        <v>7.994289793004997</v>
      </c>
      <c r="S36" s="342">
        <v>891</v>
      </c>
      <c r="T36" s="311">
        <v>447</v>
      </c>
      <c r="U36" s="311">
        <v>444</v>
      </c>
      <c r="V36" s="309">
        <v>10.777393528826567</v>
      </c>
      <c r="W36" s="311">
        <v>4</v>
      </c>
      <c r="X36" s="308">
        <v>0</v>
      </c>
      <c r="Y36" s="311">
        <v>3402</v>
      </c>
      <c r="Z36" s="311">
        <v>3398</v>
      </c>
      <c r="AA36" s="311">
        <v>84436</v>
      </c>
      <c r="AB36" s="302"/>
      <c r="AC36" s="302"/>
      <c r="AD36" s="310"/>
      <c r="AE36" s="344"/>
      <c r="AF36" s="344"/>
      <c r="AG36" s="344"/>
      <c r="AH36" s="345"/>
      <c r="AI36" s="345"/>
      <c r="AJ36" s="345"/>
      <c r="AK36" s="345"/>
      <c r="AL36" s="345"/>
      <c r="AM36" s="345"/>
      <c r="AN36" s="344"/>
      <c r="AO36" s="345"/>
      <c r="AP36" s="345"/>
      <c r="AQ36" s="346"/>
      <c r="AR36" s="347"/>
      <c r="AS36" s="347"/>
      <c r="AT36" s="314"/>
      <c r="AU36" s="314"/>
      <c r="AV36" s="314"/>
      <c r="AW36" s="314"/>
      <c r="AX36" s="314"/>
      <c r="AY36" s="314"/>
    </row>
    <row r="37" spans="2:51" s="236" customFormat="1" ht="13.5" customHeight="1">
      <c r="B37" s="320" t="s">
        <v>55</v>
      </c>
      <c r="C37" s="321">
        <v>23687</v>
      </c>
      <c r="D37" s="322">
        <v>11575</v>
      </c>
      <c r="E37" s="322">
        <v>12112</v>
      </c>
      <c r="F37" s="323">
        <v>95.56638044914135</v>
      </c>
      <c r="G37" s="324"/>
      <c r="H37" s="238"/>
      <c r="I37" s="319">
        <v>25.01</v>
      </c>
      <c r="J37" s="297">
        <v>947.1011595361855</v>
      </c>
      <c r="K37" s="755">
        <v>-10</v>
      </c>
      <c r="L37" s="758">
        <v>-0.04219943452757733</v>
      </c>
      <c r="M37" s="755">
        <v>10</v>
      </c>
      <c r="N37" s="760">
        <v>0.04219943452757733</v>
      </c>
      <c r="O37" s="328">
        <v>220</v>
      </c>
      <c r="P37" s="328">
        <v>110</v>
      </c>
      <c r="Q37" s="328">
        <v>110</v>
      </c>
      <c r="R37" s="329">
        <v>9.287794993034153</v>
      </c>
      <c r="S37" s="328">
        <v>210</v>
      </c>
      <c r="T37" s="328">
        <v>108</v>
      </c>
      <c r="U37" s="328">
        <v>102</v>
      </c>
      <c r="V37" s="329">
        <v>9.874667679453095</v>
      </c>
      <c r="W37" s="328">
        <v>61</v>
      </c>
      <c r="X37" s="327">
        <v>0.26</v>
      </c>
      <c r="Y37" s="326">
        <v>1064</v>
      </c>
      <c r="Z37" s="326">
        <v>1003</v>
      </c>
      <c r="AA37" s="321">
        <v>23697</v>
      </c>
      <c r="AB37" s="321"/>
      <c r="AC37" s="302"/>
      <c r="AD37" s="310"/>
      <c r="AE37" s="321"/>
      <c r="AF37" s="321"/>
      <c r="AG37" s="321"/>
      <c r="AH37" s="321"/>
      <c r="AI37" s="321"/>
      <c r="AJ37" s="321"/>
      <c r="AK37" s="321"/>
      <c r="AL37" s="321"/>
      <c r="AM37" s="321"/>
      <c r="AN37" s="330"/>
      <c r="AO37" s="321"/>
      <c r="AP37" s="321"/>
      <c r="AQ37" s="331"/>
      <c r="AR37" s="332"/>
      <c r="AS37" s="332"/>
      <c r="AT37" s="245"/>
      <c r="AU37" s="245"/>
      <c r="AV37" s="245"/>
      <c r="AW37" s="245"/>
      <c r="AX37" s="245"/>
      <c r="AY37" s="245"/>
    </row>
    <row r="38" spans="2:51" s="236" customFormat="1" ht="13.5" customHeight="1">
      <c r="B38" s="316" t="s">
        <v>56</v>
      </c>
      <c r="C38" s="321">
        <v>11548</v>
      </c>
      <c r="D38" s="295">
        <v>5742</v>
      </c>
      <c r="E38" s="295">
        <v>5806</v>
      </c>
      <c r="F38" s="323">
        <v>98.89769204271444</v>
      </c>
      <c r="G38" s="317"/>
      <c r="H38" s="318"/>
      <c r="I38" s="319">
        <v>78.41</v>
      </c>
      <c r="J38" s="297">
        <v>147.2771330187476</v>
      </c>
      <c r="K38" s="755">
        <v>-172</v>
      </c>
      <c r="L38" s="758">
        <v>-1.4675767918088738</v>
      </c>
      <c r="M38" s="755">
        <v>-63</v>
      </c>
      <c r="N38" s="760">
        <v>-0.537542662116041</v>
      </c>
      <c r="O38" s="328">
        <v>85</v>
      </c>
      <c r="P38" s="295">
        <v>44</v>
      </c>
      <c r="Q38" s="295">
        <v>41</v>
      </c>
      <c r="R38" s="329">
        <v>7.3605819189470045</v>
      </c>
      <c r="S38" s="328">
        <v>148</v>
      </c>
      <c r="T38" s="295">
        <v>77</v>
      </c>
      <c r="U38" s="295">
        <v>71</v>
      </c>
      <c r="V38" s="329">
        <v>12.116040955631398</v>
      </c>
      <c r="W38" s="328">
        <v>-99</v>
      </c>
      <c r="X38" s="327">
        <v>-0.83</v>
      </c>
      <c r="Y38" s="299">
        <v>326</v>
      </c>
      <c r="Z38" s="299">
        <v>425</v>
      </c>
      <c r="AA38" s="246">
        <v>11720</v>
      </c>
      <c r="AB38" s="321"/>
      <c r="AC38" s="302"/>
      <c r="AD38" s="310"/>
      <c r="AE38" s="334"/>
      <c r="AF38" s="334"/>
      <c r="AG38" s="334"/>
      <c r="AH38" s="334"/>
      <c r="AI38" s="334"/>
      <c r="AJ38" s="334"/>
      <c r="AK38" s="334"/>
      <c r="AL38" s="334"/>
      <c r="AM38" s="334"/>
      <c r="AN38" s="335"/>
      <c r="AO38" s="334"/>
      <c r="AP38" s="334"/>
      <c r="AQ38" s="336"/>
      <c r="AR38" s="337"/>
      <c r="AS38" s="337"/>
      <c r="AT38" s="245"/>
      <c r="AU38" s="245"/>
      <c r="AV38" s="245"/>
      <c r="AW38" s="245"/>
      <c r="AX38" s="245"/>
      <c r="AY38" s="245"/>
    </row>
    <row r="39" spans="2:51" s="236" customFormat="1" ht="13.5" customHeight="1">
      <c r="B39" s="320" t="s">
        <v>57</v>
      </c>
      <c r="C39" s="321">
        <v>39363</v>
      </c>
      <c r="D39" s="330">
        <v>19667</v>
      </c>
      <c r="E39" s="330">
        <v>19696</v>
      </c>
      <c r="F39" s="323">
        <v>99.85276198212834</v>
      </c>
      <c r="G39" s="324"/>
      <c r="H39" s="325"/>
      <c r="I39" s="319">
        <v>53.98</v>
      </c>
      <c r="J39" s="297">
        <v>729.2145238977399</v>
      </c>
      <c r="K39" s="755">
        <v>-26</v>
      </c>
      <c r="L39" s="758">
        <v>-0.06600827642235142</v>
      </c>
      <c r="M39" s="755">
        <v>-58</v>
      </c>
      <c r="N39" s="760">
        <v>-0.14724923201909162</v>
      </c>
      <c r="O39" s="328">
        <v>313</v>
      </c>
      <c r="P39" s="328">
        <v>154</v>
      </c>
      <c r="Q39" s="328">
        <v>159</v>
      </c>
      <c r="R39" s="329">
        <v>7.951629703020603</v>
      </c>
      <c r="S39" s="328">
        <v>371</v>
      </c>
      <c r="T39" s="328">
        <v>188</v>
      </c>
      <c r="U39" s="328">
        <v>183</v>
      </c>
      <c r="V39" s="329">
        <v>9.825078067480769</v>
      </c>
      <c r="W39" s="328">
        <v>98</v>
      </c>
      <c r="X39" s="327">
        <v>0.25</v>
      </c>
      <c r="Y39" s="326">
        <v>1752</v>
      </c>
      <c r="Z39" s="326">
        <v>1654</v>
      </c>
      <c r="AA39" s="330">
        <v>39389</v>
      </c>
      <c r="AB39" s="321"/>
      <c r="AC39" s="302"/>
      <c r="AD39" s="310"/>
      <c r="AE39" s="321"/>
      <c r="AF39" s="322"/>
      <c r="AG39" s="322"/>
      <c r="AH39" s="321"/>
      <c r="AI39" s="321"/>
      <c r="AJ39" s="321"/>
      <c r="AK39" s="321"/>
      <c r="AL39" s="321"/>
      <c r="AM39" s="321"/>
      <c r="AN39" s="330"/>
      <c r="AO39" s="321"/>
      <c r="AP39" s="321"/>
      <c r="AQ39" s="331"/>
      <c r="AR39" s="332"/>
      <c r="AS39" s="332"/>
      <c r="AT39" s="245"/>
      <c r="AU39" s="245"/>
      <c r="AV39" s="245"/>
      <c r="AW39" s="245"/>
      <c r="AX39" s="245"/>
      <c r="AY39" s="245"/>
    </row>
    <row r="40" spans="2:51" s="236" customFormat="1" ht="13.5" customHeight="1">
      <c r="B40" s="320" t="s">
        <v>58</v>
      </c>
      <c r="C40" s="321">
        <v>9462</v>
      </c>
      <c r="D40" s="328">
        <v>4608</v>
      </c>
      <c r="E40" s="328">
        <v>4854</v>
      </c>
      <c r="F40" s="323">
        <v>94.93201483312733</v>
      </c>
      <c r="G40" s="324"/>
      <c r="H40" s="325" t="s">
        <v>35</v>
      </c>
      <c r="I40" s="319">
        <v>270.8</v>
      </c>
      <c r="J40" s="297">
        <v>34.94091580502216</v>
      </c>
      <c r="K40" s="755">
        <v>-168</v>
      </c>
      <c r="L40" s="758">
        <v>-1.7445482866043613</v>
      </c>
      <c r="M40" s="755">
        <v>-108</v>
      </c>
      <c r="N40" s="760">
        <v>-1.1214953271028036</v>
      </c>
      <c r="O40" s="328">
        <v>54</v>
      </c>
      <c r="P40" s="328">
        <v>27</v>
      </c>
      <c r="Q40" s="328">
        <v>27</v>
      </c>
      <c r="R40" s="329">
        <v>5.70703868103995</v>
      </c>
      <c r="S40" s="328">
        <v>162</v>
      </c>
      <c r="T40" s="328">
        <v>74</v>
      </c>
      <c r="U40" s="328">
        <v>88</v>
      </c>
      <c r="V40" s="329">
        <v>15.264797507788161</v>
      </c>
      <c r="W40" s="328">
        <v>-56</v>
      </c>
      <c r="X40" s="327">
        <v>-0.57</v>
      </c>
      <c r="Y40" s="326">
        <v>260</v>
      </c>
      <c r="Z40" s="326">
        <v>316</v>
      </c>
      <c r="AA40" s="330">
        <v>9630</v>
      </c>
      <c r="AB40" s="321"/>
      <c r="AC40" s="302"/>
      <c r="AD40" s="310"/>
      <c r="AE40" s="321"/>
      <c r="AF40" s="322"/>
      <c r="AG40" s="322"/>
      <c r="AH40" s="321"/>
      <c r="AI40" s="321"/>
      <c r="AJ40" s="321"/>
      <c r="AK40" s="321"/>
      <c r="AL40" s="321"/>
      <c r="AM40" s="321"/>
      <c r="AN40" s="330"/>
      <c r="AO40" s="321"/>
      <c r="AP40" s="321"/>
      <c r="AQ40" s="331"/>
      <c r="AR40" s="332"/>
      <c r="AS40" s="332"/>
      <c r="AT40" s="245"/>
      <c r="AU40" s="245"/>
      <c r="AV40" s="245"/>
      <c r="AW40" s="245"/>
      <c r="AX40" s="245"/>
      <c r="AY40" s="245"/>
    </row>
    <row r="41" spans="2:51" s="236" customFormat="1" ht="13.5" customHeight="1">
      <c r="B41" s="316"/>
      <c r="C41" s="246"/>
      <c r="D41" s="295"/>
      <c r="E41" s="295"/>
      <c r="F41" s="303"/>
      <c r="G41" s="317"/>
      <c r="H41" s="318"/>
      <c r="I41" s="319"/>
      <c r="J41" s="307"/>
      <c r="K41" s="755"/>
      <c r="L41" s="757"/>
      <c r="M41" s="753"/>
      <c r="N41" s="759"/>
      <c r="O41" s="328"/>
      <c r="P41" s="295"/>
      <c r="Q41" s="295"/>
      <c r="R41" s="309"/>
      <c r="S41" s="328"/>
      <c r="T41" s="295"/>
      <c r="U41" s="295"/>
      <c r="V41" s="309"/>
      <c r="W41" s="295"/>
      <c r="X41" s="308"/>
      <c r="Y41" s="299"/>
      <c r="Z41" s="299"/>
      <c r="AA41" s="246"/>
      <c r="AB41" s="302"/>
      <c r="AC41" s="302"/>
      <c r="AD41" s="310"/>
      <c r="AE41" s="334"/>
      <c r="AF41" s="334"/>
      <c r="AG41" s="334"/>
      <c r="AH41" s="334"/>
      <c r="AI41" s="334"/>
      <c r="AJ41" s="334"/>
      <c r="AK41" s="334"/>
      <c r="AL41" s="334"/>
      <c r="AM41" s="334"/>
      <c r="AN41" s="335"/>
      <c r="AO41" s="334"/>
      <c r="AP41" s="334"/>
      <c r="AQ41" s="336"/>
      <c r="AR41" s="337"/>
      <c r="AS41" s="337"/>
      <c r="AT41" s="245"/>
      <c r="AU41" s="245"/>
      <c r="AV41" s="245"/>
      <c r="AW41" s="245"/>
      <c r="AX41" s="245"/>
      <c r="AY41" s="245"/>
    </row>
    <row r="42" spans="2:51" s="300" customFormat="1" ht="13.5" customHeight="1">
      <c r="B42" s="301" t="s">
        <v>59</v>
      </c>
      <c r="C42" s="302">
        <v>14636</v>
      </c>
      <c r="D42" s="343">
        <v>7144</v>
      </c>
      <c r="E42" s="343">
        <v>7492</v>
      </c>
      <c r="F42" s="303">
        <v>95.35504538174052</v>
      </c>
      <c r="G42" s="304"/>
      <c r="H42" s="305"/>
      <c r="I42" s="306">
        <v>273.34</v>
      </c>
      <c r="J42" s="307">
        <v>53.54503548693935</v>
      </c>
      <c r="K42" s="751">
        <v>-206</v>
      </c>
      <c r="L42" s="757">
        <v>-1.3879531060503976</v>
      </c>
      <c r="M42" s="750">
        <v>-157</v>
      </c>
      <c r="N42" s="759">
        <v>-1.0578089206306427</v>
      </c>
      <c r="O42" s="342">
        <v>79</v>
      </c>
      <c r="P42" s="311">
        <v>40</v>
      </c>
      <c r="Q42" s="311">
        <v>39</v>
      </c>
      <c r="R42" s="309">
        <v>5.397649631046734</v>
      </c>
      <c r="S42" s="342">
        <v>236</v>
      </c>
      <c r="T42" s="311">
        <v>117</v>
      </c>
      <c r="U42" s="311">
        <v>119</v>
      </c>
      <c r="V42" s="309">
        <v>16.12462421426619</v>
      </c>
      <c r="W42" s="311">
        <v>-177</v>
      </c>
      <c r="X42" s="308">
        <v>-1.17</v>
      </c>
      <c r="Y42" s="311">
        <v>283</v>
      </c>
      <c r="Z42" s="311">
        <v>460</v>
      </c>
      <c r="AA42" s="311">
        <v>14842</v>
      </c>
      <c r="AB42" s="302"/>
      <c r="AC42" s="302"/>
      <c r="AD42" s="310"/>
      <c r="AE42" s="302"/>
      <c r="AF42" s="302"/>
      <c r="AG42" s="302"/>
      <c r="AH42" s="302"/>
      <c r="AI42" s="302"/>
      <c r="AJ42" s="302"/>
      <c r="AK42" s="302"/>
      <c r="AL42" s="302"/>
      <c r="AM42" s="302"/>
      <c r="AN42" s="311"/>
      <c r="AO42" s="302"/>
      <c r="AP42" s="302"/>
      <c r="AQ42" s="312"/>
      <c r="AR42" s="313"/>
      <c r="AS42" s="313"/>
      <c r="AT42" s="314"/>
      <c r="AU42" s="314"/>
      <c r="AV42" s="314"/>
      <c r="AW42" s="314"/>
      <c r="AX42" s="314"/>
      <c r="AY42" s="314"/>
    </row>
    <row r="43" spans="2:51" s="236" customFormat="1" ht="13.5" customHeight="1">
      <c r="B43" s="320" t="s">
        <v>60</v>
      </c>
      <c r="C43" s="321">
        <v>14636</v>
      </c>
      <c r="D43" s="322">
        <v>7144</v>
      </c>
      <c r="E43" s="322">
        <v>7492</v>
      </c>
      <c r="F43" s="323">
        <v>95.35504538174052</v>
      </c>
      <c r="G43" s="324"/>
      <c r="H43" s="325"/>
      <c r="I43" s="319">
        <v>273.34</v>
      </c>
      <c r="J43" s="297">
        <v>53.54503548693935</v>
      </c>
      <c r="K43" s="755">
        <v>-206</v>
      </c>
      <c r="L43" s="758">
        <v>-1.3879531060503976</v>
      </c>
      <c r="M43" s="755">
        <v>-157</v>
      </c>
      <c r="N43" s="760">
        <v>-1.0578089206306427</v>
      </c>
      <c r="O43" s="328">
        <v>79</v>
      </c>
      <c r="P43" s="328">
        <v>40</v>
      </c>
      <c r="Q43" s="328">
        <v>39</v>
      </c>
      <c r="R43" s="329">
        <v>5.397649631046734</v>
      </c>
      <c r="S43" s="328">
        <v>236</v>
      </c>
      <c r="T43" s="328">
        <v>117</v>
      </c>
      <c r="U43" s="328">
        <v>119</v>
      </c>
      <c r="V43" s="329">
        <v>16.12462421426619</v>
      </c>
      <c r="W43" s="328">
        <v>-177</v>
      </c>
      <c r="X43" s="327">
        <v>-1.17</v>
      </c>
      <c r="Y43" s="326">
        <v>283</v>
      </c>
      <c r="Z43" s="326">
        <v>460</v>
      </c>
      <c r="AA43" s="321">
        <v>14842</v>
      </c>
      <c r="AB43" s="321"/>
      <c r="AC43" s="302"/>
      <c r="AD43" s="310"/>
      <c r="AE43" s="321"/>
      <c r="AF43" s="321"/>
      <c r="AG43" s="321"/>
      <c r="AH43" s="321"/>
      <c r="AI43" s="321"/>
      <c r="AJ43" s="321"/>
      <c r="AK43" s="321"/>
      <c r="AL43" s="321"/>
      <c r="AM43" s="321"/>
      <c r="AN43" s="330"/>
      <c r="AO43" s="321"/>
      <c r="AP43" s="321"/>
      <c r="AQ43" s="331"/>
      <c r="AR43" s="332"/>
      <c r="AS43" s="332"/>
      <c r="AT43" s="245"/>
      <c r="AU43" s="245"/>
      <c r="AV43" s="245"/>
      <c r="AW43" s="245"/>
      <c r="AX43" s="245"/>
      <c r="AY43" s="245"/>
    </row>
    <row r="44" spans="2:51" s="236" customFormat="1" ht="13.5" customHeight="1">
      <c r="B44" s="320"/>
      <c r="C44" s="321"/>
      <c r="D44" s="322"/>
      <c r="E44" s="322"/>
      <c r="F44" s="303"/>
      <c r="G44" s="324"/>
      <c r="H44" s="325"/>
      <c r="I44" s="319"/>
      <c r="J44" s="307"/>
      <c r="K44" s="755"/>
      <c r="L44" s="757"/>
      <c r="M44" s="755"/>
      <c r="N44" s="759"/>
      <c r="O44" s="328"/>
      <c r="P44" s="328"/>
      <c r="Q44" s="328"/>
      <c r="R44" s="309"/>
      <c r="S44" s="328"/>
      <c r="T44" s="328"/>
      <c r="U44" s="328"/>
      <c r="V44" s="309"/>
      <c r="W44" s="328"/>
      <c r="X44" s="308"/>
      <c r="Y44" s="326"/>
      <c r="Z44" s="326"/>
      <c r="AA44" s="321"/>
      <c r="AB44" s="302"/>
      <c r="AC44" s="302"/>
      <c r="AD44" s="310"/>
      <c r="AE44" s="321"/>
      <c r="AF44" s="321"/>
      <c r="AG44" s="321"/>
      <c r="AH44" s="321"/>
      <c r="AI44" s="321"/>
      <c r="AJ44" s="321"/>
      <c r="AK44" s="321"/>
      <c r="AL44" s="321"/>
      <c r="AM44" s="321"/>
      <c r="AN44" s="330"/>
      <c r="AO44" s="321"/>
      <c r="AP44" s="321"/>
      <c r="AQ44" s="331"/>
      <c r="AR44" s="332"/>
      <c r="AS44" s="332"/>
      <c r="AT44" s="245"/>
      <c r="AU44" s="245"/>
      <c r="AV44" s="245"/>
      <c r="AW44" s="245"/>
      <c r="AX44" s="245"/>
      <c r="AY44" s="245"/>
    </row>
    <row r="45" spans="2:51" s="300" customFormat="1" ht="13.5" customHeight="1">
      <c r="B45" s="338" t="s">
        <v>61</v>
      </c>
      <c r="C45" s="302">
        <v>46289</v>
      </c>
      <c r="D45" s="343">
        <v>22451</v>
      </c>
      <c r="E45" s="343">
        <v>23838</v>
      </c>
      <c r="F45" s="303">
        <v>94.1815588556087</v>
      </c>
      <c r="G45" s="340"/>
      <c r="H45" s="341"/>
      <c r="I45" s="306">
        <v>137.69</v>
      </c>
      <c r="J45" s="307">
        <v>336.1827293194858</v>
      </c>
      <c r="K45" s="751">
        <v>-661</v>
      </c>
      <c r="L45" s="757">
        <v>-1.4078807241746538</v>
      </c>
      <c r="M45" s="750">
        <v>-278</v>
      </c>
      <c r="N45" s="759">
        <v>-0.5921192758253462</v>
      </c>
      <c r="O45" s="342">
        <v>266</v>
      </c>
      <c r="P45" s="311">
        <v>134</v>
      </c>
      <c r="Q45" s="311">
        <v>132</v>
      </c>
      <c r="R45" s="309">
        <v>5.746505649290328</v>
      </c>
      <c r="S45" s="342">
        <v>544</v>
      </c>
      <c r="T45" s="311">
        <v>315</v>
      </c>
      <c r="U45" s="311">
        <v>229</v>
      </c>
      <c r="V45" s="309">
        <v>11.752252154939617</v>
      </c>
      <c r="W45" s="311">
        <v>-923</v>
      </c>
      <c r="X45" s="308">
        <v>-1.92</v>
      </c>
      <c r="Y45" s="311">
        <v>1423</v>
      </c>
      <c r="Z45" s="311">
        <v>2346</v>
      </c>
      <c r="AA45" s="311">
        <v>46950</v>
      </c>
      <c r="AB45" s="302"/>
      <c r="AC45" s="302"/>
      <c r="AD45" s="310"/>
      <c r="AE45" s="344"/>
      <c r="AF45" s="344"/>
      <c r="AG45" s="344"/>
      <c r="AH45" s="345"/>
      <c r="AI45" s="345"/>
      <c r="AJ45" s="345"/>
      <c r="AK45" s="345"/>
      <c r="AL45" s="345"/>
      <c r="AM45" s="345"/>
      <c r="AN45" s="344"/>
      <c r="AO45" s="345"/>
      <c r="AP45" s="345"/>
      <c r="AQ45" s="346"/>
      <c r="AR45" s="347"/>
      <c r="AS45" s="347"/>
      <c r="AT45" s="314"/>
      <c r="AU45" s="314"/>
      <c r="AV45" s="314"/>
      <c r="AW45" s="314"/>
      <c r="AX45" s="314"/>
      <c r="AY45" s="314"/>
    </row>
    <row r="46" spans="2:51" s="236" customFormat="1" ht="13.5" customHeight="1">
      <c r="B46" s="320" t="s">
        <v>62</v>
      </c>
      <c r="C46" s="321">
        <v>33101</v>
      </c>
      <c r="D46" s="321">
        <v>16032</v>
      </c>
      <c r="E46" s="321">
        <v>17069</v>
      </c>
      <c r="F46" s="323">
        <v>93.92465873806316</v>
      </c>
      <c r="G46" s="324"/>
      <c r="H46" s="325"/>
      <c r="I46" s="319">
        <v>73.21</v>
      </c>
      <c r="J46" s="297">
        <v>452.13768610845517</v>
      </c>
      <c r="K46" s="755">
        <v>-68</v>
      </c>
      <c r="L46" s="758">
        <v>-0.2050107027646296</v>
      </c>
      <c r="M46" s="755">
        <v>-169</v>
      </c>
      <c r="N46" s="760">
        <v>-0.5095118936356237</v>
      </c>
      <c r="O46" s="328">
        <v>196</v>
      </c>
      <c r="P46" s="328">
        <v>94</v>
      </c>
      <c r="Q46" s="328">
        <v>102</v>
      </c>
      <c r="R46" s="329">
        <v>5.921271260686988</v>
      </c>
      <c r="S46" s="328">
        <v>365</v>
      </c>
      <c r="T46" s="328">
        <v>212</v>
      </c>
      <c r="U46" s="328">
        <v>153</v>
      </c>
      <c r="V46" s="329">
        <v>11.026857194646688</v>
      </c>
      <c r="W46" s="328">
        <v>-306</v>
      </c>
      <c r="X46" s="327">
        <v>-0.91</v>
      </c>
      <c r="Y46" s="299">
        <v>1056</v>
      </c>
      <c r="Z46" s="326">
        <v>1362</v>
      </c>
      <c r="AA46" s="321">
        <v>33169</v>
      </c>
      <c r="AB46" s="321"/>
      <c r="AC46" s="302"/>
      <c r="AD46" s="310"/>
      <c r="AE46" s="321"/>
      <c r="AF46" s="321"/>
      <c r="AG46" s="321"/>
      <c r="AH46" s="321"/>
      <c r="AI46" s="321"/>
      <c r="AJ46" s="321"/>
      <c r="AK46" s="321"/>
      <c r="AL46" s="321"/>
      <c r="AM46" s="321"/>
      <c r="AN46" s="330"/>
      <c r="AO46" s="321"/>
      <c r="AP46" s="321"/>
      <c r="AQ46" s="331"/>
      <c r="AR46" s="332"/>
      <c r="AS46" s="332"/>
      <c r="AT46" s="245"/>
      <c r="AU46" s="245"/>
      <c r="AV46" s="245"/>
      <c r="AW46" s="245"/>
      <c r="AX46" s="245"/>
      <c r="AY46" s="245"/>
    </row>
    <row r="47" spans="2:51" s="236" customFormat="1" ht="13.5" customHeight="1">
      <c r="B47" s="320" t="s">
        <v>63</v>
      </c>
      <c r="C47" s="321">
        <v>13188</v>
      </c>
      <c r="D47" s="328">
        <v>6419</v>
      </c>
      <c r="E47" s="328">
        <v>6769</v>
      </c>
      <c r="F47" s="323">
        <v>94.82936918304034</v>
      </c>
      <c r="G47" s="324"/>
      <c r="H47" s="325"/>
      <c r="I47" s="319">
        <v>64.48</v>
      </c>
      <c r="J47" s="297">
        <v>204.52853598014886</v>
      </c>
      <c r="K47" s="755">
        <v>-593</v>
      </c>
      <c r="L47" s="758">
        <v>-4.3030259052318405</v>
      </c>
      <c r="M47" s="755">
        <v>-109</v>
      </c>
      <c r="N47" s="760">
        <v>-0.7909440534068646</v>
      </c>
      <c r="O47" s="328">
        <v>70</v>
      </c>
      <c r="P47" s="328">
        <v>40</v>
      </c>
      <c r="Q47" s="328">
        <v>30</v>
      </c>
      <c r="R47" s="329">
        <v>5.307855626326964</v>
      </c>
      <c r="S47" s="328">
        <v>179</v>
      </c>
      <c r="T47" s="328">
        <v>103</v>
      </c>
      <c r="U47" s="328">
        <v>76</v>
      </c>
      <c r="V47" s="329">
        <v>13.572945101607521</v>
      </c>
      <c r="W47" s="328">
        <v>-617</v>
      </c>
      <c r="X47" s="327">
        <v>-4.24</v>
      </c>
      <c r="Y47" s="299">
        <v>367</v>
      </c>
      <c r="Z47" s="326">
        <v>984</v>
      </c>
      <c r="AA47" s="321">
        <v>13781</v>
      </c>
      <c r="AB47" s="321"/>
      <c r="AC47" s="302"/>
      <c r="AD47" s="310"/>
      <c r="AE47" s="321"/>
      <c r="AF47" s="321"/>
      <c r="AG47" s="321"/>
      <c r="AH47" s="321"/>
      <c r="AI47" s="321"/>
      <c r="AJ47" s="321"/>
      <c r="AK47" s="321"/>
      <c r="AL47" s="321"/>
      <c r="AM47" s="321"/>
      <c r="AN47" s="330"/>
      <c r="AO47" s="321"/>
      <c r="AP47" s="321"/>
      <c r="AQ47" s="331"/>
      <c r="AR47" s="332"/>
      <c r="AS47" s="332"/>
      <c r="AT47" s="245"/>
      <c r="AU47" s="245"/>
      <c r="AV47" s="245"/>
      <c r="AW47" s="245"/>
      <c r="AX47" s="245"/>
      <c r="AY47" s="245"/>
    </row>
    <row r="48" spans="2:51" s="236" customFormat="1" ht="13.5" customHeight="1">
      <c r="B48" s="320"/>
      <c r="C48" s="321"/>
      <c r="D48" s="328"/>
      <c r="E48" s="328"/>
      <c r="F48" s="303"/>
      <c r="G48" s="324"/>
      <c r="H48" s="325"/>
      <c r="I48" s="319"/>
      <c r="J48" s="307"/>
      <c r="K48" s="755"/>
      <c r="L48" s="757"/>
      <c r="M48" s="755"/>
      <c r="N48" s="759"/>
      <c r="O48" s="328"/>
      <c r="P48" s="328"/>
      <c r="Q48" s="328"/>
      <c r="R48" s="309"/>
      <c r="S48" s="328"/>
      <c r="T48" s="328"/>
      <c r="U48" s="328"/>
      <c r="V48" s="309"/>
      <c r="W48" s="328"/>
      <c r="X48" s="308"/>
      <c r="Y48" s="299"/>
      <c r="Z48" s="326"/>
      <c r="AA48" s="321"/>
      <c r="AB48" s="302"/>
      <c r="AC48" s="302"/>
      <c r="AD48" s="310"/>
      <c r="AE48" s="321"/>
      <c r="AF48" s="321"/>
      <c r="AG48" s="321"/>
      <c r="AH48" s="321"/>
      <c r="AI48" s="321"/>
      <c r="AJ48" s="321"/>
      <c r="AK48" s="321"/>
      <c r="AL48" s="321"/>
      <c r="AM48" s="321"/>
      <c r="AN48" s="330"/>
      <c r="AO48" s="321"/>
      <c r="AP48" s="321"/>
      <c r="AQ48" s="331"/>
      <c r="AR48" s="332"/>
      <c r="AS48" s="332"/>
      <c r="AT48" s="245"/>
      <c r="AU48" s="245"/>
      <c r="AV48" s="245"/>
      <c r="AW48" s="245"/>
      <c r="AX48" s="245"/>
      <c r="AY48" s="245"/>
    </row>
    <row r="49" spans="2:51" s="300" customFormat="1" ht="13.5" customHeight="1">
      <c r="B49" s="301" t="s">
        <v>64</v>
      </c>
      <c r="C49" s="302">
        <v>69197</v>
      </c>
      <c r="D49" s="343">
        <v>33633</v>
      </c>
      <c r="E49" s="343">
        <v>35564</v>
      </c>
      <c r="F49" s="303">
        <v>94.57035204139017</v>
      </c>
      <c r="G49" s="304"/>
      <c r="H49" s="305"/>
      <c r="I49" s="306">
        <v>112.06</v>
      </c>
      <c r="J49" s="307">
        <v>617.4995538104587</v>
      </c>
      <c r="K49" s="751">
        <v>-1</v>
      </c>
      <c r="L49" s="757">
        <v>-0.0014451284719211538</v>
      </c>
      <c r="M49" s="750">
        <v>-132</v>
      </c>
      <c r="N49" s="759">
        <v>-0.1907569582935923</v>
      </c>
      <c r="O49" s="342">
        <v>478</v>
      </c>
      <c r="P49" s="311">
        <v>262</v>
      </c>
      <c r="Q49" s="311">
        <v>216</v>
      </c>
      <c r="R49" s="309">
        <v>6.907813922568898</v>
      </c>
      <c r="S49" s="342">
        <v>610</v>
      </c>
      <c r="T49" s="311">
        <v>322</v>
      </c>
      <c r="U49" s="311">
        <v>288</v>
      </c>
      <c r="V49" s="309">
        <v>8.815411072734367</v>
      </c>
      <c r="W49" s="311">
        <v>-269</v>
      </c>
      <c r="X49" s="308">
        <v>-0.39</v>
      </c>
      <c r="Y49" s="311">
        <v>2515</v>
      </c>
      <c r="Z49" s="311">
        <v>2784</v>
      </c>
      <c r="AA49" s="311">
        <v>69198</v>
      </c>
      <c r="AB49" s="302"/>
      <c r="AC49" s="302"/>
      <c r="AD49" s="310"/>
      <c r="AE49" s="302"/>
      <c r="AF49" s="302"/>
      <c r="AG49" s="302"/>
      <c r="AH49" s="302"/>
      <c r="AI49" s="302"/>
      <c r="AJ49" s="302"/>
      <c r="AK49" s="302"/>
      <c r="AL49" s="302"/>
      <c r="AM49" s="302"/>
      <c r="AN49" s="311"/>
      <c r="AO49" s="302"/>
      <c r="AP49" s="302"/>
      <c r="AQ49" s="312"/>
      <c r="AR49" s="313"/>
      <c r="AS49" s="313"/>
      <c r="AT49" s="314"/>
      <c r="AU49" s="314"/>
      <c r="AV49" s="314"/>
      <c r="AW49" s="314"/>
      <c r="AX49" s="314"/>
      <c r="AY49" s="314"/>
    </row>
    <row r="50" spans="2:51" s="236" customFormat="1" ht="13.5" customHeight="1">
      <c r="B50" s="316" t="s">
        <v>65</v>
      </c>
      <c r="C50" s="321">
        <v>14713</v>
      </c>
      <c r="D50" s="326">
        <v>7054</v>
      </c>
      <c r="E50" s="326">
        <v>7659</v>
      </c>
      <c r="F50" s="323">
        <v>92.10079644862253</v>
      </c>
      <c r="G50" s="317"/>
      <c r="H50" s="318"/>
      <c r="I50" s="319">
        <v>54.04</v>
      </c>
      <c r="J50" s="297">
        <v>272.26128793486305</v>
      </c>
      <c r="K50" s="755">
        <v>-145</v>
      </c>
      <c r="L50" s="758">
        <v>-0.9759052362363709</v>
      </c>
      <c r="M50" s="755">
        <v>-135</v>
      </c>
      <c r="N50" s="760">
        <v>-0.9086014268407592</v>
      </c>
      <c r="O50" s="328">
        <v>70</v>
      </c>
      <c r="P50" s="295">
        <v>40</v>
      </c>
      <c r="Q50" s="295">
        <v>30</v>
      </c>
      <c r="R50" s="329">
        <v>4.757697274519133</v>
      </c>
      <c r="S50" s="328">
        <v>205</v>
      </c>
      <c r="T50" s="295">
        <v>109</v>
      </c>
      <c r="U50" s="295">
        <v>96</v>
      </c>
      <c r="V50" s="329">
        <v>13.93325630394889</v>
      </c>
      <c r="W50" s="328">
        <v>-18</v>
      </c>
      <c r="X50" s="327">
        <v>-0.12</v>
      </c>
      <c r="Y50" s="299">
        <v>518</v>
      </c>
      <c r="Z50" s="299">
        <v>536</v>
      </c>
      <c r="AA50" s="330">
        <v>14858</v>
      </c>
      <c r="AB50" s="321"/>
      <c r="AC50" s="302"/>
      <c r="AD50" s="310"/>
      <c r="AE50" s="335"/>
      <c r="AF50" s="335"/>
      <c r="AG50" s="335"/>
      <c r="AH50" s="334"/>
      <c r="AI50" s="334"/>
      <c r="AJ50" s="334"/>
      <c r="AK50" s="334"/>
      <c r="AL50" s="334"/>
      <c r="AM50" s="334"/>
      <c r="AN50" s="335"/>
      <c r="AO50" s="334"/>
      <c r="AP50" s="334"/>
      <c r="AQ50" s="336"/>
      <c r="AR50" s="337"/>
      <c r="AS50" s="337"/>
      <c r="AT50" s="245"/>
      <c r="AU50" s="245"/>
      <c r="AV50" s="245"/>
      <c r="AW50" s="245"/>
      <c r="AX50" s="245"/>
      <c r="AY50" s="245"/>
    </row>
    <row r="51" spans="2:51" s="236" customFormat="1" ht="13.5" customHeight="1">
      <c r="B51" s="320" t="s">
        <v>66</v>
      </c>
      <c r="C51" s="321">
        <v>19238</v>
      </c>
      <c r="D51" s="330">
        <v>9463</v>
      </c>
      <c r="E51" s="330">
        <v>9775</v>
      </c>
      <c r="F51" s="323">
        <v>96.8081841432225</v>
      </c>
      <c r="G51" s="324"/>
      <c r="H51" s="325"/>
      <c r="I51" s="319">
        <v>13.27</v>
      </c>
      <c r="J51" s="297">
        <v>1449.7362471740769</v>
      </c>
      <c r="K51" s="755">
        <v>-218</v>
      </c>
      <c r="L51" s="758">
        <v>-1.1204769736842104</v>
      </c>
      <c r="M51" s="755">
        <v>-70</v>
      </c>
      <c r="N51" s="760">
        <v>-0.3597861842105263</v>
      </c>
      <c r="O51" s="328">
        <v>99</v>
      </c>
      <c r="P51" s="328">
        <v>51</v>
      </c>
      <c r="Q51" s="328">
        <v>48</v>
      </c>
      <c r="R51" s="329">
        <v>5.146065079530097</v>
      </c>
      <c r="S51" s="328">
        <v>169</v>
      </c>
      <c r="T51" s="328">
        <v>95</v>
      </c>
      <c r="U51" s="328">
        <v>74</v>
      </c>
      <c r="V51" s="329">
        <v>8.784696953945316</v>
      </c>
      <c r="W51" s="328">
        <v>-314</v>
      </c>
      <c r="X51" s="327">
        <v>-1.58</v>
      </c>
      <c r="Y51" s="326">
        <v>498</v>
      </c>
      <c r="Z51" s="326">
        <v>812</v>
      </c>
      <c r="AA51" s="330">
        <v>19456</v>
      </c>
      <c r="AB51" s="321"/>
      <c r="AC51" s="302"/>
      <c r="AD51" s="310"/>
      <c r="AE51" s="321"/>
      <c r="AF51" s="321"/>
      <c r="AG51" s="321"/>
      <c r="AH51" s="321"/>
      <c r="AI51" s="321"/>
      <c r="AJ51" s="321"/>
      <c r="AK51" s="321"/>
      <c r="AL51" s="321"/>
      <c r="AM51" s="321"/>
      <c r="AN51" s="330"/>
      <c r="AO51" s="321"/>
      <c r="AP51" s="321"/>
      <c r="AQ51" s="331"/>
      <c r="AR51" s="332"/>
      <c r="AS51" s="332"/>
      <c r="AT51" s="245"/>
      <c r="AU51" s="245"/>
      <c r="AV51" s="245"/>
      <c r="AW51" s="245"/>
      <c r="AX51" s="245"/>
      <c r="AY51" s="245"/>
    </row>
    <row r="52" spans="2:51" s="236" customFormat="1" ht="13.5" customHeight="1">
      <c r="B52" s="320" t="s">
        <v>67</v>
      </c>
      <c r="C52" s="321">
        <v>35246</v>
      </c>
      <c r="D52" s="328">
        <v>17116</v>
      </c>
      <c r="E52" s="328">
        <v>18130</v>
      </c>
      <c r="F52" s="323">
        <v>94.40706012134584</v>
      </c>
      <c r="G52" s="324"/>
      <c r="H52" s="325"/>
      <c r="I52" s="319">
        <v>44.75</v>
      </c>
      <c r="J52" s="297">
        <v>787.6201117318436</v>
      </c>
      <c r="K52" s="755">
        <v>362</v>
      </c>
      <c r="L52" s="758">
        <v>1.037725031533081</v>
      </c>
      <c r="M52" s="755">
        <v>73</v>
      </c>
      <c r="N52" s="760">
        <v>0.2092649925467263</v>
      </c>
      <c r="O52" s="328">
        <v>309</v>
      </c>
      <c r="P52" s="328">
        <v>171</v>
      </c>
      <c r="Q52" s="328">
        <v>138</v>
      </c>
      <c r="R52" s="329">
        <v>8.766952278272711</v>
      </c>
      <c r="S52" s="328">
        <v>236</v>
      </c>
      <c r="T52" s="328">
        <v>118</v>
      </c>
      <c r="U52" s="328">
        <v>118</v>
      </c>
      <c r="V52" s="329">
        <v>6.695795267548091</v>
      </c>
      <c r="W52" s="328">
        <v>63</v>
      </c>
      <c r="X52" s="327">
        <v>0.18</v>
      </c>
      <c r="Y52" s="326">
        <v>1499</v>
      </c>
      <c r="Z52" s="326">
        <v>1436</v>
      </c>
      <c r="AA52" s="321">
        <v>34884</v>
      </c>
      <c r="AB52" s="321"/>
      <c r="AC52" s="302"/>
      <c r="AD52" s="310"/>
      <c r="AE52" s="321"/>
      <c r="AF52" s="321"/>
      <c r="AG52" s="321"/>
      <c r="AH52" s="321"/>
      <c r="AI52" s="321"/>
      <c r="AJ52" s="321"/>
      <c r="AK52" s="321"/>
      <c r="AL52" s="321"/>
      <c r="AM52" s="321"/>
      <c r="AN52" s="330"/>
      <c r="AO52" s="321"/>
      <c r="AP52" s="321"/>
      <c r="AQ52" s="331"/>
      <c r="AR52" s="332"/>
      <c r="AS52" s="332"/>
      <c r="AT52" s="245"/>
      <c r="AU52" s="245"/>
      <c r="AV52" s="245"/>
      <c r="AW52" s="245"/>
      <c r="AX52" s="245"/>
      <c r="AY52" s="245"/>
    </row>
    <row r="53" spans="2:51" s="236" customFormat="1" ht="13.5" customHeight="1">
      <c r="B53" s="320"/>
      <c r="C53" s="321"/>
      <c r="D53" s="328"/>
      <c r="E53" s="328"/>
      <c r="F53" s="303"/>
      <c r="G53" s="324"/>
      <c r="H53" s="325"/>
      <c r="I53" s="319"/>
      <c r="J53" s="307"/>
      <c r="K53" s="755"/>
      <c r="L53" s="757"/>
      <c r="M53" s="755"/>
      <c r="N53" s="759"/>
      <c r="O53" s="328"/>
      <c r="P53" s="328"/>
      <c r="Q53" s="328"/>
      <c r="R53" s="309"/>
      <c r="S53" s="328"/>
      <c r="T53" s="328"/>
      <c r="U53" s="328"/>
      <c r="V53" s="309"/>
      <c r="W53" s="328"/>
      <c r="X53" s="308"/>
      <c r="Y53" s="326"/>
      <c r="Z53" s="326"/>
      <c r="AA53" s="321"/>
      <c r="AB53" s="302"/>
      <c r="AC53" s="302"/>
      <c r="AD53" s="310"/>
      <c r="AE53" s="334"/>
      <c r="AF53" s="334"/>
      <c r="AG53" s="334"/>
      <c r="AH53" s="334"/>
      <c r="AI53" s="334"/>
      <c r="AJ53" s="334"/>
      <c r="AK53" s="334"/>
      <c r="AL53" s="334"/>
      <c r="AM53" s="334"/>
      <c r="AN53" s="335"/>
      <c r="AO53" s="334"/>
      <c r="AP53" s="334"/>
      <c r="AQ53" s="336"/>
      <c r="AR53" s="337"/>
      <c r="AS53" s="337"/>
      <c r="AT53" s="245"/>
      <c r="AU53" s="245"/>
      <c r="AV53" s="245"/>
      <c r="AW53" s="245"/>
      <c r="AX53" s="245"/>
      <c r="AY53" s="245"/>
    </row>
    <row r="54" spans="2:51" s="300" customFormat="1" ht="13.5" customHeight="1">
      <c r="B54" s="301" t="s">
        <v>68</v>
      </c>
      <c r="C54" s="302">
        <v>91148</v>
      </c>
      <c r="D54" s="343">
        <v>44996</v>
      </c>
      <c r="E54" s="343">
        <v>46152</v>
      </c>
      <c r="F54" s="303">
        <v>97.49523314265905</v>
      </c>
      <c r="G54" s="304"/>
      <c r="H54" s="305"/>
      <c r="I54" s="306">
        <v>416.93</v>
      </c>
      <c r="J54" s="307">
        <v>218.6170340344902</v>
      </c>
      <c r="K54" s="751">
        <v>1627</v>
      </c>
      <c r="L54" s="757">
        <v>1.817450654036483</v>
      </c>
      <c r="M54" s="750">
        <v>112</v>
      </c>
      <c r="N54" s="759">
        <v>0.12511030931289865</v>
      </c>
      <c r="O54" s="342">
        <v>819</v>
      </c>
      <c r="P54" s="311">
        <v>420</v>
      </c>
      <c r="Q54" s="311">
        <v>399</v>
      </c>
      <c r="R54" s="309">
        <v>8.985386404528898</v>
      </c>
      <c r="S54" s="342">
        <v>707</v>
      </c>
      <c r="T54" s="311">
        <v>363</v>
      </c>
      <c r="U54" s="311">
        <v>344</v>
      </c>
      <c r="V54" s="309">
        <v>7.756615614165972</v>
      </c>
      <c r="W54" s="311">
        <v>1019</v>
      </c>
      <c r="X54" s="308">
        <v>1.15</v>
      </c>
      <c r="Y54" s="311">
        <v>4486</v>
      </c>
      <c r="Z54" s="311">
        <v>3467</v>
      </c>
      <c r="AA54" s="311">
        <v>89521</v>
      </c>
      <c r="AB54" s="302"/>
      <c r="AC54" s="302"/>
      <c r="AD54" s="310"/>
      <c r="AE54" s="302"/>
      <c r="AF54" s="302"/>
      <c r="AG54" s="302"/>
      <c r="AH54" s="302"/>
      <c r="AI54" s="302"/>
      <c r="AJ54" s="302"/>
      <c r="AK54" s="302"/>
      <c r="AL54" s="302"/>
      <c r="AM54" s="302"/>
      <c r="AN54" s="311"/>
      <c r="AO54" s="302"/>
      <c r="AP54" s="302"/>
      <c r="AQ54" s="312"/>
      <c r="AR54" s="313"/>
      <c r="AS54" s="313"/>
      <c r="AT54" s="314"/>
      <c r="AU54" s="314"/>
      <c r="AV54" s="314"/>
      <c r="AW54" s="314"/>
      <c r="AX54" s="314"/>
      <c r="AY54" s="314"/>
    </row>
    <row r="55" spans="2:51" s="236" customFormat="1" ht="13.5" customHeight="1">
      <c r="B55" s="320" t="s">
        <v>69</v>
      </c>
      <c r="C55" s="321">
        <v>26919</v>
      </c>
      <c r="D55" s="328">
        <v>13667</v>
      </c>
      <c r="E55" s="328">
        <v>13252</v>
      </c>
      <c r="F55" s="323">
        <v>103.13160277693933</v>
      </c>
      <c r="G55" s="324"/>
      <c r="H55" s="325"/>
      <c r="I55" s="319">
        <v>225.59</v>
      </c>
      <c r="J55" s="297">
        <v>119.32709783235072</v>
      </c>
      <c r="K55" s="755">
        <v>600</v>
      </c>
      <c r="L55" s="758">
        <v>2.27972187393138</v>
      </c>
      <c r="M55" s="755">
        <v>21</v>
      </c>
      <c r="N55" s="760">
        <v>0.07979026558759832</v>
      </c>
      <c r="O55" s="328">
        <v>272</v>
      </c>
      <c r="P55" s="328">
        <v>126</v>
      </c>
      <c r="Q55" s="328">
        <v>146</v>
      </c>
      <c r="R55" s="329">
        <v>10.104387235781418</v>
      </c>
      <c r="S55" s="328">
        <v>251</v>
      </c>
      <c r="T55" s="328">
        <v>120</v>
      </c>
      <c r="U55" s="328">
        <v>131</v>
      </c>
      <c r="V55" s="329">
        <v>9.324269103607117</v>
      </c>
      <c r="W55" s="328">
        <v>470</v>
      </c>
      <c r="X55" s="327">
        <v>1.82</v>
      </c>
      <c r="Y55" s="326">
        <v>1667</v>
      </c>
      <c r="Z55" s="326">
        <v>1197</v>
      </c>
      <c r="AA55" s="321">
        <v>26319</v>
      </c>
      <c r="AB55" s="321"/>
      <c r="AC55" s="302"/>
      <c r="AD55" s="310"/>
      <c r="AE55" s="321"/>
      <c r="AF55" s="321"/>
      <c r="AG55" s="321"/>
      <c r="AH55" s="321"/>
      <c r="AI55" s="321"/>
      <c r="AJ55" s="321"/>
      <c r="AK55" s="321"/>
      <c r="AL55" s="321"/>
      <c r="AM55" s="321"/>
      <c r="AN55" s="330"/>
      <c r="AO55" s="321"/>
      <c r="AP55" s="321"/>
      <c r="AQ55" s="331"/>
      <c r="AR55" s="332"/>
      <c r="AS55" s="332"/>
      <c r="AT55" s="245"/>
      <c r="AU55" s="245"/>
      <c r="AV55" s="245"/>
      <c r="AW55" s="245"/>
      <c r="AX55" s="245"/>
      <c r="AY55" s="245"/>
    </row>
    <row r="56" spans="2:51" s="236" customFormat="1" ht="13.5" customHeight="1">
      <c r="B56" s="316" t="s">
        <v>70</v>
      </c>
      <c r="C56" s="321">
        <v>8574</v>
      </c>
      <c r="D56" s="326">
        <v>4175</v>
      </c>
      <c r="E56" s="326">
        <v>4399</v>
      </c>
      <c r="F56" s="323">
        <v>94.90793362127756</v>
      </c>
      <c r="G56" s="317"/>
      <c r="H56" s="318"/>
      <c r="I56" s="319">
        <v>82.02</v>
      </c>
      <c r="J56" s="297">
        <v>104.53547915142649</v>
      </c>
      <c r="K56" s="755">
        <v>-136</v>
      </c>
      <c r="L56" s="758">
        <v>-1.5614236509758899</v>
      </c>
      <c r="M56" s="755">
        <v>-83</v>
      </c>
      <c r="N56" s="760">
        <v>-0.9529276693455798</v>
      </c>
      <c r="O56" s="328">
        <v>52</v>
      </c>
      <c r="P56" s="295">
        <v>32</v>
      </c>
      <c r="Q56" s="295">
        <v>20</v>
      </c>
      <c r="R56" s="329">
        <v>6.064847212502915</v>
      </c>
      <c r="S56" s="328">
        <v>135</v>
      </c>
      <c r="T56" s="295">
        <v>67</v>
      </c>
      <c r="U56" s="295">
        <v>68</v>
      </c>
      <c r="V56" s="329">
        <v>15.745276417074876</v>
      </c>
      <c r="W56" s="328">
        <v>-42</v>
      </c>
      <c r="X56" s="327">
        <v>-0.48</v>
      </c>
      <c r="Y56" s="299">
        <v>235</v>
      </c>
      <c r="Z56" s="299">
        <v>277</v>
      </c>
      <c r="AA56" s="330">
        <v>8710</v>
      </c>
      <c r="AB56" s="321"/>
      <c r="AC56" s="302"/>
      <c r="AD56" s="310"/>
      <c r="AE56" s="321"/>
      <c r="AF56" s="321"/>
      <c r="AG56" s="321"/>
      <c r="AH56" s="321"/>
      <c r="AI56" s="321"/>
      <c r="AJ56" s="321"/>
      <c r="AK56" s="321"/>
      <c r="AL56" s="321"/>
      <c r="AM56" s="321"/>
      <c r="AN56" s="330"/>
      <c r="AO56" s="321"/>
      <c r="AP56" s="321"/>
      <c r="AQ56" s="331"/>
      <c r="AR56" s="332"/>
      <c r="AS56" s="332"/>
      <c r="AT56" s="245"/>
      <c r="AU56" s="245"/>
      <c r="AV56" s="245"/>
      <c r="AW56" s="245"/>
      <c r="AX56" s="245"/>
      <c r="AY56" s="245"/>
    </row>
    <row r="57" spans="2:51" s="236" customFormat="1" ht="13.5" customHeight="1">
      <c r="B57" s="320" t="s">
        <v>71</v>
      </c>
      <c r="C57" s="321">
        <v>50138</v>
      </c>
      <c r="D57" s="330">
        <v>24375</v>
      </c>
      <c r="E57" s="330">
        <v>25763</v>
      </c>
      <c r="F57" s="323">
        <v>94.61242867678453</v>
      </c>
      <c r="G57" s="324"/>
      <c r="H57" s="325"/>
      <c r="I57" s="319">
        <v>49.13</v>
      </c>
      <c r="J57" s="297">
        <v>1020.5169957256259</v>
      </c>
      <c r="K57" s="755">
        <v>1066</v>
      </c>
      <c r="L57" s="758">
        <v>2.172318226279752</v>
      </c>
      <c r="M57" s="755">
        <v>190</v>
      </c>
      <c r="N57" s="760">
        <v>0.38718617541571565</v>
      </c>
      <c r="O57" s="328">
        <v>448</v>
      </c>
      <c r="P57" s="328">
        <v>234</v>
      </c>
      <c r="Q57" s="328">
        <v>214</v>
      </c>
      <c r="R57" s="329">
        <v>8.935338465834297</v>
      </c>
      <c r="S57" s="328">
        <v>258</v>
      </c>
      <c r="T57" s="328">
        <v>147</v>
      </c>
      <c r="U57" s="328">
        <v>111</v>
      </c>
      <c r="V57" s="329">
        <v>5.145797598627787</v>
      </c>
      <c r="W57" s="328">
        <v>574</v>
      </c>
      <c r="X57" s="327">
        <v>1.19</v>
      </c>
      <c r="Y57" s="326">
        <v>2377</v>
      </c>
      <c r="Z57" s="326">
        <v>1803</v>
      </c>
      <c r="AA57" s="330">
        <v>49072</v>
      </c>
      <c r="AB57" s="321"/>
      <c r="AC57" s="302"/>
      <c r="AD57" s="310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32"/>
      <c r="AR57" s="332"/>
      <c r="AS57" s="332"/>
      <c r="AT57" s="245"/>
      <c r="AU57" s="245"/>
      <c r="AV57" s="245"/>
      <c r="AW57" s="245"/>
      <c r="AX57" s="245"/>
      <c r="AY57" s="245"/>
    </row>
    <row r="58" spans="2:51" s="236" customFormat="1" ht="13.5" customHeight="1">
      <c r="B58" s="320" t="s">
        <v>72</v>
      </c>
      <c r="C58" s="321">
        <v>5517</v>
      </c>
      <c r="D58" s="328">
        <v>2779</v>
      </c>
      <c r="E58" s="328">
        <v>2738</v>
      </c>
      <c r="F58" s="323">
        <v>101.49744338933529</v>
      </c>
      <c r="G58" s="324"/>
      <c r="H58" s="325"/>
      <c r="I58" s="319">
        <v>60.19</v>
      </c>
      <c r="J58" s="297">
        <v>91.65974414354544</v>
      </c>
      <c r="K58" s="755">
        <v>97</v>
      </c>
      <c r="L58" s="758">
        <v>1.7896678966789668</v>
      </c>
      <c r="M58" s="755">
        <v>-16</v>
      </c>
      <c r="N58" s="760">
        <v>-0.2952029520295203</v>
      </c>
      <c r="O58" s="328">
        <v>47</v>
      </c>
      <c r="P58" s="328">
        <v>28</v>
      </c>
      <c r="Q58" s="328">
        <v>19</v>
      </c>
      <c r="R58" s="329">
        <v>8.519122711618632</v>
      </c>
      <c r="S58" s="328">
        <v>63</v>
      </c>
      <c r="T58" s="328">
        <v>29</v>
      </c>
      <c r="U58" s="328">
        <v>34</v>
      </c>
      <c r="V58" s="329">
        <v>11.419249592169658</v>
      </c>
      <c r="W58" s="328">
        <v>17</v>
      </c>
      <c r="X58" s="327">
        <v>0.31</v>
      </c>
      <c r="Y58" s="326">
        <v>207</v>
      </c>
      <c r="Z58" s="326">
        <v>190</v>
      </c>
      <c r="AA58" s="321">
        <v>5420</v>
      </c>
      <c r="AB58" s="321"/>
      <c r="AC58" s="302"/>
      <c r="AD58" s="310"/>
      <c r="AE58" s="321"/>
      <c r="AF58" s="321"/>
      <c r="AG58" s="321"/>
      <c r="AH58" s="321"/>
      <c r="AI58" s="321"/>
      <c r="AJ58" s="321"/>
      <c r="AK58" s="321"/>
      <c r="AL58" s="321"/>
      <c r="AM58" s="321"/>
      <c r="AN58" s="330"/>
      <c r="AO58" s="321"/>
      <c r="AP58" s="321"/>
      <c r="AQ58" s="331"/>
      <c r="AR58" s="332"/>
      <c r="AS58" s="332"/>
      <c r="AT58" s="245"/>
      <c r="AU58" s="245"/>
      <c r="AV58" s="245"/>
      <c r="AW58" s="245"/>
      <c r="AX58" s="245"/>
      <c r="AY58" s="245"/>
    </row>
    <row r="59" spans="2:51" s="236" customFormat="1" ht="13.5" customHeight="1">
      <c r="B59" s="320"/>
      <c r="C59" s="321"/>
      <c r="D59" s="328"/>
      <c r="E59" s="328"/>
      <c r="F59" s="323"/>
      <c r="G59" s="324"/>
      <c r="H59" s="325"/>
      <c r="I59" s="319"/>
      <c r="J59" s="297"/>
      <c r="K59" s="755"/>
      <c r="L59" s="758"/>
      <c r="M59" s="755"/>
      <c r="N59" s="760"/>
      <c r="O59" s="328"/>
      <c r="P59" s="328"/>
      <c r="Q59" s="328"/>
      <c r="R59" s="329"/>
      <c r="S59" s="328"/>
      <c r="T59" s="328"/>
      <c r="U59" s="328"/>
      <c r="V59" s="329"/>
      <c r="W59" s="328"/>
      <c r="X59" s="327"/>
      <c r="Y59" s="326"/>
      <c r="Z59" s="326"/>
      <c r="AA59" s="321"/>
      <c r="AB59" s="321"/>
      <c r="AC59" s="302"/>
      <c r="AD59" s="310"/>
      <c r="AE59" s="321"/>
      <c r="AF59" s="321"/>
      <c r="AG59" s="321"/>
      <c r="AH59" s="321"/>
      <c r="AI59" s="321"/>
      <c r="AJ59" s="321"/>
      <c r="AK59" s="321"/>
      <c r="AL59" s="321"/>
      <c r="AM59" s="321"/>
      <c r="AN59" s="330"/>
      <c r="AO59" s="321"/>
      <c r="AP59" s="321"/>
      <c r="AQ59" s="331"/>
      <c r="AR59" s="332"/>
      <c r="AS59" s="332"/>
      <c r="AT59" s="245"/>
      <c r="AU59" s="245"/>
      <c r="AV59" s="245"/>
      <c r="AW59" s="245"/>
      <c r="AX59" s="245"/>
      <c r="AY59" s="245"/>
    </row>
    <row r="60" spans="2:51" s="300" customFormat="1" ht="13.5" customHeight="1">
      <c r="B60" s="338" t="s">
        <v>73</v>
      </c>
      <c r="C60" s="302">
        <v>31956</v>
      </c>
      <c r="D60" s="343">
        <v>15533</v>
      </c>
      <c r="E60" s="343">
        <v>16423</v>
      </c>
      <c r="F60" s="303">
        <v>94.58077087012117</v>
      </c>
      <c r="G60" s="340"/>
      <c r="H60" s="341"/>
      <c r="I60" s="306">
        <v>570.05</v>
      </c>
      <c r="J60" s="307">
        <v>56.05824050521885</v>
      </c>
      <c r="K60" s="751">
        <v>-331</v>
      </c>
      <c r="L60" s="757">
        <v>-1.0251804131693871</v>
      </c>
      <c r="M60" s="750">
        <v>-213</v>
      </c>
      <c r="N60" s="759">
        <v>-0.6597082417071887</v>
      </c>
      <c r="O60" s="342">
        <v>220</v>
      </c>
      <c r="P60" s="311">
        <v>121</v>
      </c>
      <c r="Q60" s="311">
        <v>99</v>
      </c>
      <c r="R60" s="309">
        <v>6.884466140943798</v>
      </c>
      <c r="S60" s="342">
        <v>433</v>
      </c>
      <c r="T60" s="311">
        <v>209</v>
      </c>
      <c r="U60" s="311">
        <v>224</v>
      </c>
      <c r="V60" s="309">
        <v>13.54988108649393</v>
      </c>
      <c r="W60" s="311">
        <v>-175</v>
      </c>
      <c r="X60" s="308">
        <v>-0.53</v>
      </c>
      <c r="Y60" s="311">
        <v>750</v>
      </c>
      <c r="Z60" s="311">
        <v>925</v>
      </c>
      <c r="AA60" s="311">
        <v>32287</v>
      </c>
      <c r="AB60" s="302"/>
      <c r="AC60" s="302"/>
      <c r="AD60" s="310"/>
      <c r="AE60" s="344"/>
      <c r="AF60" s="344"/>
      <c r="AG60" s="344"/>
      <c r="AH60" s="345"/>
      <c r="AI60" s="345"/>
      <c r="AJ60" s="345"/>
      <c r="AK60" s="345"/>
      <c r="AL60" s="345"/>
      <c r="AM60" s="345"/>
      <c r="AN60" s="345"/>
      <c r="AO60" s="345"/>
      <c r="AP60" s="345"/>
      <c r="AQ60" s="347"/>
      <c r="AR60" s="347"/>
      <c r="AS60" s="347"/>
      <c r="AT60" s="314"/>
      <c r="AU60" s="314"/>
      <c r="AV60" s="314"/>
      <c r="AW60" s="314"/>
      <c r="AX60" s="314"/>
      <c r="AY60" s="314"/>
    </row>
    <row r="61" spans="2:51" s="236" customFormat="1" ht="13.5" customHeight="1">
      <c r="B61" s="320" t="s">
        <v>74</v>
      </c>
      <c r="C61" s="321">
        <v>7258</v>
      </c>
      <c r="D61" s="321">
        <v>3497</v>
      </c>
      <c r="E61" s="321">
        <v>3761</v>
      </c>
      <c r="F61" s="323">
        <v>92.9805902685456</v>
      </c>
      <c r="G61" s="324"/>
      <c r="H61" s="325"/>
      <c r="I61" s="319">
        <v>109.23</v>
      </c>
      <c r="J61" s="297">
        <v>66.44694680948457</v>
      </c>
      <c r="K61" s="755">
        <v>-43</v>
      </c>
      <c r="L61" s="758">
        <v>-0.5889604163813176</v>
      </c>
      <c r="M61" s="755">
        <v>-44</v>
      </c>
      <c r="N61" s="760">
        <v>-0.6026571702506506</v>
      </c>
      <c r="O61" s="328">
        <v>47</v>
      </c>
      <c r="P61" s="328">
        <v>28</v>
      </c>
      <c r="Q61" s="328">
        <v>19</v>
      </c>
      <c r="R61" s="329">
        <v>6.4756131165610356</v>
      </c>
      <c r="S61" s="328">
        <v>91</v>
      </c>
      <c r="T61" s="328">
        <v>45</v>
      </c>
      <c r="U61" s="328">
        <v>46</v>
      </c>
      <c r="V61" s="329">
        <v>12.537889225682006</v>
      </c>
      <c r="W61" s="328">
        <v>-50</v>
      </c>
      <c r="X61" s="327">
        <v>-0.68</v>
      </c>
      <c r="Y61" s="326">
        <v>145</v>
      </c>
      <c r="Z61" s="326">
        <v>195</v>
      </c>
      <c r="AA61" s="321">
        <v>7301</v>
      </c>
      <c r="AB61" s="321"/>
      <c r="AC61" s="302"/>
      <c r="AD61" s="310"/>
      <c r="AE61" s="321"/>
      <c r="AF61" s="321"/>
      <c r="AG61" s="321"/>
      <c r="AH61" s="321"/>
      <c r="AI61" s="321"/>
      <c r="AJ61" s="321"/>
      <c r="AK61" s="321"/>
      <c r="AL61" s="321"/>
      <c r="AM61" s="321"/>
      <c r="AN61" s="330"/>
      <c r="AO61" s="321"/>
      <c r="AP61" s="321"/>
      <c r="AQ61" s="331"/>
      <c r="AR61" s="332"/>
      <c r="AS61" s="332"/>
      <c r="AT61" s="245"/>
      <c r="AU61" s="245"/>
      <c r="AV61" s="245"/>
      <c r="AW61" s="245"/>
      <c r="AX61" s="245"/>
      <c r="AY61" s="245"/>
    </row>
    <row r="62" spans="2:51" s="236" customFormat="1" ht="13.5" customHeight="1">
      <c r="B62" s="348" t="s">
        <v>75</v>
      </c>
      <c r="C62" s="349">
        <v>24698</v>
      </c>
      <c r="D62" s="328">
        <v>12036</v>
      </c>
      <c r="E62" s="328">
        <v>12662</v>
      </c>
      <c r="F62" s="323">
        <v>95.05607329015953</v>
      </c>
      <c r="G62" s="324"/>
      <c r="H62" s="325"/>
      <c r="I62" s="319">
        <v>460.82</v>
      </c>
      <c r="J62" s="297">
        <v>53.5957640727399</v>
      </c>
      <c r="K62" s="755">
        <v>-288</v>
      </c>
      <c r="L62" s="758">
        <v>-1.152645481469623</v>
      </c>
      <c r="M62" s="755">
        <v>-169</v>
      </c>
      <c r="N62" s="760">
        <v>-0.676378772112383</v>
      </c>
      <c r="O62" s="328">
        <v>173</v>
      </c>
      <c r="P62" s="328">
        <v>93</v>
      </c>
      <c r="Q62" s="328">
        <v>80</v>
      </c>
      <c r="R62" s="329">
        <v>7.004615758361001</v>
      </c>
      <c r="S62" s="328">
        <v>342</v>
      </c>
      <c r="T62" s="328">
        <v>164</v>
      </c>
      <c r="U62" s="328">
        <v>178</v>
      </c>
      <c r="V62" s="329">
        <v>13.847275083002671</v>
      </c>
      <c r="W62" s="328">
        <v>-125</v>
      </c>
      <c r="X62" s="327">
        <v>-0.49</v>
      </c>
      <c r="Y62" s="326">
        <v>605</v>
      </c>
      <c r="Z62" s="326">
        <v>730</v>
      </c>
      <c r="AA62" s="321">
        <v>24986</v>
      </c>
      <c r="AB62" s="321"/>
      <c r="AC62" s="302"/>
      <c r="AD62" s="310"/>
      <c r="AE62" s="321"/>
      <c r="AF62" s="321"/>
      <c r="AG62" s="321"/>
      <c r="AH62" s="321"/>
      <c r="AI62" s="321"/>
      <c r="AJ62" s="321"/>
      <c r="AK62" s="321"/>
      <c r="AL62" s="321"/>
      <c r="AM62" s="321"/>
      <c r="AN62" s="330"/>
      <c r="AO62" s="321"/>
      <c r="AP62" s="321"/>
      <c r="AQ62" s="331"/>
      <c r="AR62" s="332"/>
      <c r="AS62" s="332"/>
      <c r="AT62" s="245"/>
      <c r="AU62" s="245"/>
      <c r="AV62" s="245"/>
      <c r="AW62" s="245"/>
      <c r="AX62" s="245"/>
      <c r="AY62" s="245"/>
    </row>
    <row r="63" spans="1:51" s="351" customFormat="1" ht="13.5" customHeight="1">
      <c r="A63" s="236"/>
      <c r="B63" s="348"/>
      <c r="C63" s="349"/>
      <c r="D63" s="328"/>
      <c r="E63" s="328"/>
      <c r="F63" s="303"/>
      <c r="G63" s="324"/>
      <c r="H63" s="325"/>
      <c r="I63" s="319"/>
      <c r="J63" s="307"/>
      <c r="K63" s="755"/>
      <c r="L63" s="757"/>
      <c r="M63" s="755"/>
      <c r="N63" s="759"/>
      <c r="O63" s="328"/>
      <c r="P63" s="328"/>
      <c r="Q63" s="328"/>
      <c r="R63" s="309"/>
      <c r="S63" s="328"/>
      <c r="T63" s="328"/>
      <c r="U63" s="328"/>
      <c r="V63" s="309"/>
      <c r="W63" s="328"/>
      <c r="X63" s="308"/>
      <c r="Y63" s="326"/>
      <c r="Z63" s="326"/>
      <c r="AA63" s="321"/>
      <c r="AB63" s="302"/>
      <c r="AC63" s="302"/>
      <c r="AD63" s="310"/>
      <c r="AE63" s="321"/>
      <c r="AF63" s="321"/>
      <c r="AG63" s="321"/>
      <c r="AH63" s="321"/>
      <c r="AI63" s="321"/>
      <c r="AJ63" s="321"/>
      <c r="AK63" s="321"/>
      <c r="AL63" s="321"/>
      <c r="AM63" s="321"/>
      <c r="AN63" s="330"/>
      <c r="AO63" s="321"/>
      <c r="AP63" s="321"/>
      <c r="AQ63" s="331"/>
      <c r="AR63" s="332"/>
      <c r="AS63" s="332"/>
      <c r="AT63" s="350"/>
      <c r="AU63" s="350"/>
      <c r="AV63" s="350"/>
      <c r="AW63" s="350"/>
      <c r="AX63" s="350"/>
      <c r="AY63" s="350"/>
    </row>
    <row r="64" spans="2:51" s="300" customFormat="1" ht="13.5" customHeight="1">
      <c r="B64" s="352" t="s">
        <v>76</v>
      </c>
      <c r="C64" s="353">
        <v>41819</v>
      </c>
      <c r="D64" s="343">
        <v>20170</v>
      </c>
      <c r="E64" s="343">
        <v>21649</v>
      </c>
      <c r="F64" s="303">
        <v>93.16827567093168</v>
      </c>
      <c r="G64" s="354"/>
      <c r="H64" s="355"/>
      <c r="I64" s="356">
        <v>157.14</v>
      </c>
      <c r="J64" s="307">
        <v>266.12574774086806</v>
      </c>
      <c r="K64" s="751">
        <v>-152</v>
      </c>
      <c r="L64" s="757">
        <v>-0.362154821186057</v>
      </c>
      <c r="M64" s="750">
        <v>-357</v>
      </c>
      <c r="N64" s="759">
        <v>-0.8505873102856734</v>
      </c>
      <c r="O64" s="342">
        <v>254</v>
      </c>
      <c r="P64" s="311">
        <v>135</v>
      </c>
      <c r="Q64" s="311">
        <v>119</v>
      </c>
      <c r="R64" s="309">
        <v>6.073794208374184</v>
      </c>
      <c r="S64" s="342">
        <v>611</v>
      </c>
      <c r="T64" s="311">
        <v>310</v>
      </c>
      <c r="U64" s="311">
        <v>301</v>
      </c>
      <c r="V64" s="309">
        <v>14.61058370597097</v>
      </c>
      <c r="W64" s="311">
        <v>-67</v>
      </c>
      <c r="X64" s="308">
        <v>-0.16</v>
      </c>
      <c r="Y64" s="311">
        <v>1210</v>
      </c>
      <c r="Z64" s="311">
        <v>1277</v>
      </c>
      <c r="AA64" s="311">
        <v>41971</v>
      </c>
      <c r="AB64" s="302"/>
      <c r="AC64" s="302"/>
      <c r="AD64" s="310"/>
      <c r="AE64" s="302"/>
      <c r="AF64" s="302"/>
      <c r="AG64" s="302"/>
      <c r="AH64" s="302"/>
      <c r="AI64" s="302"/>
      <c r="AJ64" s="302"/>
      <c r="AK64" s="302"/>
      <c r="AL64" s="302"/>
      <c r="AM64" s="302"/>
      <c r="AN64" s="311"/>
      <c r="AO64" s="302"/>
      <c r="AP64" s="302"/>
      <c r="AQ64" s="312"/>
      <c r="AR64" s="313"/>
      <c r="AS64" s="313"/>
      <c r="AT64" s="314"/>
      <c r="AU64" s="314"/>
      <c r="AV64" s="314"/>
      <c r="AW64" s="314"/>
      <c r="AX64" s="314"/>
      <c r="AY64" s="314"/>
    </row>
    <row r="65" spans="2:51" s="236" customFormat="1" ht="13.5" customHeight="1">
      <c r="B65" s="357" t="s">
        <v>77</v>
      </c>
      <c r="C65" s="349">
        <v>17054</v>
      </c>
      <c r="D65" s="330">
        <v>8262</v>
      </c>
      <c r="E65" s="330">
        <v>8792</v>
      </c>
      <c r="F65" s="323">
        <v>93.97179253867152</v>
      </c>
      <c r="G65" s="358"/>
      <c r="H65" s="359"/>
      <c r="I65" s="360">
        <v>82.08</v>
      </c>
      <c r="J65" s="297">
        <v>207.7729044834308</v>
      </c>
      <c r="K65" s="755">
        <v>-161</v>
      </c>
      <c r="L65" s="758">
        <v>-0.9352309032820215</v>
      </c>
      <c r="M65" s="755">
        <v>-136</v>
      </c>
      <c r="N65" s="760">
        <v>-0.7900087133313971</v>
      </c>
      <c r="O65" s="328">
        <v>100</v>
      </c>
      <c r="P65" s="321">
        <v>59</v>
      </c>
      <c r="Q65" s="321">
        <v>41</v>
      </c>
      <c r="R65" s="329">
        <v>5.863726984871584</v>
      </c>
      <c r="S65" s="328">
        <v>236</v>
      </c>
      <c r="T65" s="321">
        <v>120</v>
      </c>
      <c r="U65" s="321">
        <v>116</v>
      </c>
      <c r="V65" s="329">
        <v>13.838395684296938</v>
      </c>
      <c r="W65" s="328">
        <v>-98</v>
      </c>
      <c r="X65" s="327">
        <v>-0.56</v>
      </c>
      <c r="Y65" s="321">
        <v>417</v>
      </c>
      <c r="Z65" s="321">
        <v>515</v>
      </c>
      <c r="AA65" s="330">
        <v>17215</v>
      </c>
      <c r="AB65" s="321"/>
      <c r="AC65" s="302"/>
      <c r="AD65" s="310"/>
      <c r="AE65" s="321"/>
      <c r="AF65" s="321"/>
      <c r="AG65" s="321"/>
      <c r="AH65" s="321"/>
      <c r="AI65" s="321"/>
      <c r="AJ65" s="321"/>
      <c r="AK65" s="321"/>
      <c r="AL65" s="321"/>
      <c r="AM65" s="321"/>
      <c r="AN65" s="330"/>
      <c r="AO65" s="321"/>
      <c r="AP65" s="321"/>
      <c r="AQ65" s="331"/>
      <c r="AR65" s="332"/>
      <c r="AS65" s="332"/>
      <c r="AT65" s="245"/>
      <c r="AU65" s="245"/>
      <c r="AV65" s="245"/>
      <c r="AW65" s="245"/>
      <c r="AX65" s="245"/>
      <c r="AY65" s="245"/>
    </row>
    <row r="66" spans="2:51" s="236" customFormat="1" ht="13.5" customHeight="1">
      <c r="B66" s="357" t="s">
        <v>78</v>
      </c>
      <c r="C66" s="349">
        <v>24765</v>
      </c>
      <c r="D66" s="321">
        <v>11908</v>
      </c>
      <c r="E66" s="321">
        <v>12857</v>
      </c>
      <c r="F66" s="323">
        <v>92.61880687563195</v>
      </c>
      <c r="G66" s="358"/>
      <c r="H66" s="359"/>
      <c r="I66" s="360">
        <v>75.06</v>
      </c>
      <c r="J66" s="297">
        <v>329.93605115907275</v>
      </c>
      <c r="K66" s="755">
        <v>9</v>
      </c>
      <c r="L66" s="758">
        <v>0.036354823073194376</v>
      </c>
      <c r="M66" s="755">
        <v>-221</v>
      </c>
      <c r="N66" s="760">
        <v>-0.8927128776862174</v>
      </c>
      <c r="O66" s="328">
        <v>154</v>
      </c>
      <c r="P66" s="321">
        <v>76</v>
      </c>
      <c r="Q66" s="321">
        <v>78</v>
      </c>
      <c r="R66" s="329">
        <v>6.218453462547951</v>
      </c>
      <c r="S66" s="328">
        <v>375</v>
      </c>
      <c r="T66" s="321">
        <v>190</v>
      </c>
      <c r="U66" s="321">
        <v>185</v>
      </c>
      <c r="V66" s="329">
        <v>15.142337976983645</v>
      </c>
      <c r="W66" s="328">
        <v>31</v>
      </c>
      <c r="X66" s="327">
        <v>0.12</v>
      </c>
      <c r="Y66" s="330">
        <v>793</v>
      </c>
      <c r="Z66" s="330">
        <v>762</v>
      </c>
      <c r="AA66" s="321">
        <v>24756</v>
      </c>
      <c r="AB66" s="321"/>
      <c r="AC66" s="302"/>
      <c r="AD66" s="310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32"/>
      <c r="AR66" s="332"/>
      <c r="AS66" s="332"/>
      <c r="AT66" s="245"/>
      <c r="AU66" s="245"/>
      <c r="AV66" s="245"/>
      <c r="AW66" s="245"/>
      <c r="AX66" s="245"/>
      <c r="AY66" s="245"/>
    </row>
    <row r="67" spans="2:51" s="236" customFormat="1" ht="13.5" customHeight="1">
      <c r="B67" s="357"/>
      <c r="C67" s="349"/>
      <c r="D67" s="321"/>
      <c r="E67" s="321"/>
      <c r="F67" s="303"/>
      <c r="G67" s="358"/>
      <c r="H67" s="359"/>
      <c r="I67" s="360"/>
      <c r="J67" s="307"/>
      <c r="K67" s="755"/>
      <c r="L67" s="757"/>
      <c r="M67" s="754"/>
      <c r="N67" s="759"/>
      <c r="O67" s="328"/>
      <c r="P67" s="321"/>
      <c r="Q67" s="321"/>
      <c r="R67" s="309"/>
      <c r="S67" s="328"/>
      <c r="T67" s="321"/>
      <c r="U67" s="321"/>
      <c r="V67" s="309"/>
      <c r="W67" s="321"/>
      <c r="X67" s="308"/>
      <c r="Y67" s="330"/>
      <c r="Z67" s="330"/>
      <c r="AA67" s="321"/>
      <c r="AB67" s="302"/>
      <c r="AC67" s="302"/>
      <c r="AD67" s="310"/>
      <c r="AE67" s="321"/>
      <c r="AF67" s="321"/>
      <c r="AG67" s="321"/>
      <c r="AH67" s="321"/>
      <c r="AI67" s="321"/>
      <c r="AJ67" s="321"/>
      <c r="AK67" s="321"/>
      <c r="AL67" s="321"/>
      <c r="AM67" s="321"/>
      <c r="AN67" s="330"/>
      <c r="AO67" s="321"/>
      <c r="AP67" s="321"/>
      <c r="AQ67" s="331"/>
      <c r="AR67" s="332"/>
      <c r="AS67" s="332"/>
      <c r="AT67" s="245"/>
      <c r="AU67" s="245"/>
      <c r="AV67" s="245"/>
      <c r="AW67" s="245"/>
      <c r="AX67" s="245"/>
      <c r="AY67" s="245"/>
    </row>
    <row r="68" spans="2:51" s="300" customFormat="1" ht="13.5" customHeight="1">
      <c r="B68" s="352" t="s">
        <v>79</v>
      </c>
      <c r="C68" s="353">
        <v>7348</v>
      </c>
      <c r="D68" s="343">
        <v>3699</v>
      </c>
      <c r="E68" s="343">
        <v>3649</v>
      </c>
      <c r="F68" s="303">
        <v>101.37023842148534</v>
      </c>
      <c r="G68" s="354"/>
      <c r="H68" s="355"/>
      <c r="I68" s="356">
        <v>65.8</v>
      </c>
      <c r="J68" s="307">
        <v>111.67173252279636</v>
      </c>
      <c r="K68" s="751">
        <v>-506</v>
      </c>
      <c r="L68" s="757">
        <v>-6.442577030812324</v>
      </c>
      <c r="M68" s="750">
        <v>-60</v>
      </c>
      <c r="N68" s="759">
        <v>-0.7639419404125287</v>
      </c>
      <c r="O68" s="342">
        <v>38</v>
      </c>
      <c r="P68" s="311">
        <v>17</v>
      </c>
      <c r="Q68" s="311">
        <v>21</v>
      </c>
      <c r="R68" s="309">
        <v>5.171475231355471</v>
      </c>
      <c r="S68" s="342">
        <v>98</v>
      </c>
      <c r="T68" s="311">
        <v>48</v>
      </c>
      <c r="U68" s="311">
        <v>50</v>
      </c>
      <c r="V68" s="309">
        <v>13.336962438758846</v>
      </c>
      <c r="W68" s="311">
        <v>-360</v>
      </c>
      <c r="X68" s="308">
        <v>-4.31</v>
      </c>
      <c r="Y68" s="311">
        <v>260</v>
      </c>
      <c r="Z68" s="311">
        <v>620</v>
      </c>
      <c r="AA68" s="311">
        <v>7854</v>
      </c>
      <c r="AB68" s="302"/>
      <c r="AC68" s="302"/>
      <c r="AD68" s="310"/>
      <c r="AE68" s="302"/>
      <c r="AF68" s="302"/>
      <c r="AG68" s="302"/>
      <c r="AH68" s="302"/>
      <c r="AI68" s="302"/>
      <c r="AJ68" s="302"/>
      <c r="AK68" s="302"/>
      <c r="AL68" s="302"/>
      <c r="AM68" s="302"/>
      <c r="AN68" s="311"/>
      <c r="AO68" s="302"/>
      <c r="AP68" s="302"/>
      <c r="AQ68" s="312"/>
      <c r="AR68" s="313"/>
      <c r="AS68" s="313"/>
      <c r="AT68" s="314"/>
      <c r="AU68" s="314"/>
      <c r="AV68" s="314"/>
      <c r="AW68" s="314"/>
      <c r="AX68" s="314"/>
      <c r="AY68" s="314"/>
    </row>
    <row r="69" spans="2:51" s="236" customFormat="1" ht="13.5" customHeight="1">
      <c r="B69" s="357" t="s">
        <v>80</v>
      </c>
      <c r="C69" s="349">
        <v>7348</v>
      </c>
      <c r="D69" s="321">
        <v>3699</v>
      </c>
      <c r="E69" s="321">
        <v>3649</v>
      </c>
      <c r="F69" s="323">
        <v>101.37023842148534</v>
      </c>
      <c r="G69" s="358"/>
      <c r="H69" s="359"/>
      <c r="I69" s="360">
        <v>65.8</v>
      </c>
      <c r="J69" s="297">
        <v>111.67173252279636</v>
      </c>
      <c r="K69" s="755">
        <v>-506</v>
      </c>
      <c r="L69" s="758">
        <v>-6.442577030812324</v>
      </c>
      <c r="M69" s="755">
        <v>-60</v>
      </c>
      <c r="N69" s="760">
        <v>-0.7639419404125287</v>
      </c>
      <c r="O69" s="328">
        <v>38</v>
      </c>
      <c r="P69" s="321">
        <v>17</v>
      </c>
      <c r="Q69" s="321">
        <v>21</v>
      </c>
      <c r="R69" s="329">
        <v>5.171475231355471</v>
      </c>
      <c r="S69" s="328">
        <v>98</v>
      </c>
      <c r="T69" s="321">
        <v>48</v>
      </c>
      <c r="U69" s="321">
        <v>50</v>
      </c>
      <c r="V69" s="329">
        <v>13.336962438758846</v>
      </c>
      <c r="W69" s="328">
        <v>-360</v>
      </c>
      <c r="X69" s="327">
        <v>-4.31</v>
      </c>
      <c r="Y69" s="321">
        <v>260</v>
      </c>
      <c r="Z69" s="321">
        <v>620</v>
      </c>
      <c r="AA69" s="321">
        <v>7854</v>
      </c>
      <c r="AB69" s="321"/>
      <c r="AC69" s="302"/>
      <c r="AD69" s="310"/>
      <c r="AE69" s="321"/>
      <c r="AF69" s="321"/>
      <c r="AG69" s="321"/>
      <c r="AH69" s="321"/>
      <c r="AI69" s="321"/>
      <c r="AJ69" s="321"/>
      <c r="AK69" s="321"/>
      <c r="AL69" s="321"/>
      <c r="AM69" s="321"/>
      <c r="AN69" s="330"/>
      <c r="AO69" s="321"/>
      <c r="AP69" s="321"/>
      <c r="AQ69" s="331"/>
      <c r="AR69" s="332"/>
      <c r="AS69" s="332"/>
      <c r="AT69" s="245"/>
      <c r="AU69" s="245"/>
      <c r="AV69" s="245"/>
      <c r="AW69" s="245"/>
      <c r="AX69" s="245"/>
      <c r="AY69" s="245"/>
    </row>
    <row r="70" spans="2:51" s="236" customFormat="1" ht="13.5" customHeight="1">
      <c r="B70" s="357"/>
      <c r="C70" s="349"/>
      <c r="D70" s="321"/>
      <c r="E70" s="321"/>
      <c r="F70" s="303"/>
      <c r="G70" s="358"/>
      <c r="H70" s="359"/>
      <c r="I70" s="360"/>
      <c r="J70" s="307"/>
      <c r="K70" s="755"/>
      <c r="L70" s="757"/>
      <c r="M70" s="754"/>
      <c r="N70" s="759"/>
      <c r="O70" s="328"/>
      <c r="P70" s="321"/>
      <c r="Q70" s="321"/>
      <c r="R70" s="309"/>
      <c r="S70" s="328"/>
      <c r="T70" s="321"/>
      <c r="U70" s="321"/>
      <c r="V70" s="309"/>
      <c r="W70" s="321"/>
      <c r="X70" s="308"/>
      <c r="Y70" s="330"/>
      <c r="Z70" s="330"/>
      <c r="AA70" s="321"/>
      <c r="AB70" s="302"/>
      <c r="AC70" s="302"/>
      <c r="AD70" s="310"/>
      <c r="AE70" s="321"/>
      <c r="AF70" s="321"/>
      <c r="AG70" s="321"/>
      <c r="AH70" s="321"/>
      <c r="AI70" s="321"/>
      <c r="AJ70" s="321"/>
      <c r="AK70" s="321"/>
      <c r="AL70" s="321"/>
      <c r="AM70" s="321"/>
      <c r="AN70" s="330"/>
      <c r="AO70" s="321"/>
      <c r="AP70" s="321"/>
      <c r="AQ70" s="331"/>
      <c r="AR70" s="332"/>
      <c r="AS70" s="332"/>
      <c r="AT70" s="245"/>
      <c r="AU70" s="245"/>
      <c r="AV70" s="245"/>
      <c r="AW70" s="245"/>
      <c r="AX70" s="245"/>
      <c r="AY70" s="245"/>
    </row>
    <row r="71" spans="1:51" s="365" customFormat="1" ht="13.5" customHeight="1">
      <c r="A71" s="300"/>
      <c r="B71" s="361" t="s">
        <v>81</v>
      </c>
      <c r="C71" s="353">
        <v>14406</v>
      </c>
      <c r="D71" s="343">
        <v>7009</v>
      </c>
      <c r="E71" s="343">
        <v>7397</v>
      </c>
      <c r="F71" s="303">
        <v>94.75463025550899</v>
      </c>
      <c r="G71" s="362"/>
      <c r="H71" s="363"/>
      <c r="I71" s="356">
        <v>163.74</v>
      </c>
      <c r="J71" s="307">
        <v>87.98094540124588</v>
      </c>
      <c r="K71" s="751">
        <v>-464</v>
      </c>
      <c r="L71" s="757">
        <v>-3.1203765971755213</v>
      </c>
      <c r="M71" s="750">
        <v>-95</v>
      </c>
      <c r="N71" s="759">
        <v>-0.6388702084734365</v>
      </c>
      <c r="O71" s="342">
        <v>77</v>
      </c>
      <c r="P71" s="311">
        <v>37</v>
      </c>
      <c r="Q71" s="311">
        <v>40</v>
      </c>
      <c r="R71" s="309">
        <v>5.344995140913508</v>
      </c>
      <c r="S71" s="342">
        <v>172</v>
      </c>
      <c r="T71" s="311">
        <v>96</v>
      </c>
      <c r="U71" s="311">
        <v>76</v>
      </c>
      <c r="V71" s="309">
        <v>11.939469665417187</v>
      </c>
      <c r="W71" s="311">
        <v>-247</v>
      </c>
      <c r="X71" s="308">
        <v>-1.62</v>
      </c>
      <c r="Y71" s="311">
        <v>348</v>
      </c>
      <c r="Z71" s="311">
        <v>595</v>
      </c>
      <c r="AA71" s="311">
        <v>14870</v>
      </c>
      <c r="AB71" s="302"/>
      <c r="AC71" s="302"/>
      <c r="AD71" s="310"/>
      <c r="AE71" s="302"/>
      <c r="AF71" s="302"/>
      <c r="AG71" s="302"/>
      <c r="AH71" s="302"/>
      <c r="AI71" s="302"/>
      <c r="AJ71" s="302"/>
      <c r="AK71" s="302"/>
      <c r="AL71" s="302"/>
      <c r="AM71" s="302"/>
      <c r="AN71" s="311"/>
      <c r="AO71" s="302"/>
      <c r="AP71" s="302"/>
      <c r="AQ71" s="312"/>
      <c r="AR71" s="313"/>
      <c r="AS71" s="313"/>
      <c r="AT71" s="364"/>
      <c r="AU71" s="364"/>
      <c r="AV71" s="364"/>
      <c r="AW71" s="364"/>
      <c r="AX71" s="364"/>
      <c r="AY71" s="364"/>
    </row>
    <row r="72" spans="2:51" s="236" customFormat="1" ht="13.5" customHeight="1">
      <c r="B72" s="357" t="s">
        <v>82</v>
      </c>
      <c r="C72" s="349">
        <v>14406</v>
      </c>
      <c r="D72" s="321">
        <v>7009</v>
      </c>
      <c r="E72" s="321">
        <v>7397</v>
      </c>
      <c r="F72" s="323">
        <v>94.75463025550899</v>
      </c>
      <c r="G72" s="358"/>
      <c r="H72" s="359"/>
      <c r="I72" s="360">
        <v>163.74</v>
      </c>
      <c r="J72" s="297">
        <v>87.98094540124588</v>
      </c>
      <c r="K72" s="755">
        <v>-464</v>
      </c>
      <c r="L72" s="758">
        <v>-3.1203765971755213</v>
      </c>
      <c r="M72" s="755">
        <v>-95</v>
      </c>
      <c r="N72" s="760">
        <v>-0.6388702084734365</v>
      </c>
      <c r="O72" s="328">
        <v>77</v>
      </c>
      <c r="P72" s="321">
        <v>37</v>
      </c>
      <c r="Q72" s="321">
        <v>40</v>
      </c>
      <c r="R72" s="329">
        <v>5.344995140913508</v>
      </c>
      <c r="S72" s="328">
        <v>172</v>
      </c>
      <c r="T72" s="321">
        <v>96</v>
      </c>
      <c r="U72" s="321">
        <v>76</v>
      </c>
      <c r="V72" s="329">
        <v>11.939469665417187</v>
      </c>
      <c r="W72" s="328">
        <v>-247</v>
      </c>
      <c r="X72" s="327">
        <v>-1.62</v>
      </c>
      <c r="Y72" s="330">
        <v>348</v>
      </c>
      <c r="Z72" s="330">
        <v>595</v>
      </c>
      <c r="AA72" s="321">
        <v>14870</v>
      </c>
      <c r="AB72" s="321"/>
      <c r="AC72" s="302"/>
      <c r="AD72" s="310"/>
      <c r="AE72" s="321"/>
      <c r="AF72" s="321"/>
      <c r="AG72" s="321"/>
      <c r="AH72" s="321"/>
      <c r="AI72" s="321"/>
      <c r="AJ72" s="321"/>
      <c r="AK72" s="321"/>
      <c r="AL72" s="321"/>
      <c r="AM72" s="321"/>
      <c r="AN72" s="330"/>
      <c r="AO72" s="321"/>
      <c r="AP72" s="321"/>
      <c r="AQ72" s="331"/>
      <c r="AR72" s="332"/>
      <c r="AS72" s="332"/>
      <c r="AT72" s="245"/>
      <c r="AU72" s="245"/>
      <c r="AV72" s="245"/>
      <c r="AW72" s="245"/>
      <c r="AX72" s="245"/>
      <c r="AY72" s="245"/>
    </row>
    <row r="73" spans="2:51" s="236" customFormat="1" ht="13.5" customHeight="1">
      <c r="B73" s="357"/>
      <c r="C73" s="349"/>
      <c r="D73" s="321"/>
      <c r="E73" s="321"/>
      <c r="F73" s="323"/>
      <c r="G73" s="358"/>
      <c r="H73" s="359"/>
      <c r="I73" s="360"/>
      <c r="J73" s="297"/>
      <c r="K73" s="755"/>
      <c r="L73" s="758"/>
      <c r="M73" s="755"/>
      <c r="N73" s="760"/>
      <c r="O73" s="328"/>
      <c r="P73" s="321"/>
      <c r="Q73" s="321"/>
      <c r="R73" s="329"/>
      <c r="S73" s="328"/>
      <c r="T73" s="321"/>
      <c r="U73" s="321"/>
      <c r="V73" s="329"/>
      <c r="W73" s="328"/>
      <c r="X73" s="327"/>
      <c r="Y73" s="330"/>
      <c r="Z73" s="330"/>
      <c r="AA73" s="321"/>
      <c r="AB73" s="321"/>
      <c r="AC73" s="302"/>
      <c r="AD73" s="310"/>
      <c r="AE73" s="334"/>
      <c r="AF73" s="334"/>
      <c r="AG73" s="334"/>
      <c r="AH73" s="334"/>
      <c r="AI73" s="334"/>
      <c r="AJ73" s="334"/>
      <c r="AK73" s="334"/>
      <c r="AL73" s="334"/>
      <c r="AM73" s="334"/>
      <c r="AN73" s="335"/>
      <c r="AO73" s="334"/>
      <c r="AP73" s="334"/>
      <c r="AQ73" s="336"/>
      <c r="AR73" s="337"/>
      <c r="AS73" s="337"/>
      <c r="AT73" s="245"/>
      <c r="AU73" s="245"/>
      <c r="AV73" s="245"/>
      <c r="AW73" s="245"/>
      <c r="AX73" s="245"/>
      <c r="AY73" s="245"/>
    </row>
    <row r="74" spans="2:51" s="236" customFormat="1" ht="13.5" customHeight="1">
      <c r="B74" s="357" t="s">
        <v>83</v>
      </c>
      <c r="C74" s="349">
        <v>179380</v>
      </c>
      <c r="D74" s="321">
        <v>88030</v>
      </c>
      <c r="E74" s="321">
        <v>91350</v>
      </c>
      <c r="F74" s="323">
        <v>96.3656267104543</v>
      </c>
      <c r="G74" s="358"/>
      <c r="H74" s="359"/>
      <c r="I74" s="360">
        <v>1551.44</v>
      </c>
      <c r="J74" s="297">
        <v>115.62161604702727</v>
      </c>
      <c r="K74" s="754">
        <v>-1532</v>
      </c>
      <c r="L74" s="758">
        <v>-0.8468205536393384</v>
      </c>
      <c r="M74" s="754">
        <v>-971</v>
      </c>
      <c r="N74" s="760">
        <v>-0.5367250375873353</v>
      </c>
      <c r="O74" s="321">
        <v>1270</v>
      </c>
      <c r="P74" s="321">
        <v>636</v>
      </c>
      <c r="Q74" s="321">
        <v>634</v>
      </c>
      <c r="R74" s="329">
        <v>7.079942022522021</v>
      </c>
      <c r="S74" s="321">
        <v>2241</v>
      </c>
      <c r="T74" s="321">
        <v>1100</v>
      </c>
      <c r="U74" s="321">
        <v>1141</v>
      </c>
      <c r="V74" s="329">
        <v>12.49303155312744</v>
      </c>
      <c r="W74" s="321">
        <v>-492</v>
      </c>
      <c r="X74" s="327">
        <v>-0.27</v>
      </c>
      <c r="Y74" s="330">
        <v>6015</v>
      </c>
      <c r="Z74" s="330">
        <v>6507</v>
      </c>
      <c r="AA74" s="321">
        <v>180912</v>
      </c>
      <c r="AB74" s="302"/>
      <c r="AC74" s="302"/>
      <c r="AD74" s="310"/>
      <c r="AE74" s="321"/>
      <c r="AF74" s="321"/>
      <c r="AG74" s="321"/>
      <c r="AH74" s="321"/>
      <c r="AI74" s="321"/>
      <c r="AJ74" s="321"/>
      <c r="AK74" s="321"/>
      <c r="AL74" s="321"/>
      <c r="AM74" s="321"/>
      <c r="AN74" s="321"/>
      <c r="AO74" s="321"/>
      <c r="AP74" s="321"/>
      <c r="AQ74" s="332"/>
      <c r="AR74" s="332"/>
      <c r="AS74" s="332"/>
      <c r="AT74" s="245"/>
      <c r="AU74" s="245"/>
      <c r="AV74" s="245"/>
      <c r="AW74" s="245"/>
      <c r="AX74" s="245"/>
      <c r="AY74" s="245"/>
    </row>
    <row r="75" spans="2:51" s="236" customFormat="1" ht="13.5" customHeight="1">
      <c r="B75" s="357" t="s">
        <v>84</v>
      </c>
      <c r="C75" s="349">
        <v>1509985</v>
      </c>
      <c r="D75" s="321">
        <v>735914</v>
      </c>
      <c r="E75" s="321">
        <v>774071</v>
      </c>
      <c r="F75" s="323">
        <v>95.07060721820092</v>
      </c>
      <c r="G75" s="358"/>
      <c r="H75" s="359"/>
      <c r="I75" s="360">
        <v>1648.51</v>
      </c>
      <c r="J75" s="297">
        <v>915.9695725230663</v>
      </c>
      <c r="K75" s="754">
        <v>10094</v>
      </c>
      <c r="L75" s="758">
        <v>0.6729822367092009</v>
      </c>
      <c r="M75" s="754">
        <v>1396</v>
      </c>
      <c r="N75" s="760">
        <v>0.09307343000258018</v>
      </c>
      <c r="O75" s="321">
        <v>13442</v>
      </c>
      <c r="P75" s="321">
        <v>6905</v>
      </c>
      <c r="Q75" s="321">
        <v>6537</v>
      </c>
      <c r="R75" s="329">
        <v>8.902075186177347</v>
      </c>
      <c r="S75" s="321">
        <v>12046</v>
      </c>
      <c r="T75" s="321">
        <v>6315</v>
      </c>
      <c r="U75" s="321">
        <v>5731</v>
      </c>
      <c r="V75" s="329">
        <v>7.977562691020109</v>
      </c>
      <c r="W75" s="321">
        <v>10258</v>
      </c>
      <c r="X75" s="327">
        <v>0.69</v>
      </c>
      <c r="Y75" s="321">
        <v>94376</v>
      </c>
      <c r="Z75" s="321">
        <v>84118</v>
      </c>
      <c r="AA75" s="321">
        <v>1499891</v>
      </c>
      <c r="AB75" s="302"/>
      <c r="AC75" s="302"/>
      <c r="AD75" s="310"/>
      <c r="AE75" s="321"/>
      <c r="AF75" s="321"/>
      <c r="AG75" s="321"/>
      <c r="AH75" s="321"/>
      <c r="AI75" s="321"/>
      <c r="AJ75" s="321"/>
      <c r="AK75" s="321"/>
      <c r="AL75" s="321"/>
      <c r="AM75" s="321"/>
      <c r="AN75" s="330"/>
      <c r="AO75" s="321"/>
      <c r="AP75" s="321"/>
      <c r="AQ75" s="331"/>
      <c r="AR75" s="332"/>
      <c r="AS75" s="332"/>
      <c r="AT75" s="245"/>
      <c r="AU75" s="245"/>
      <c r="AV75" s="245"/>
      <c r="AW75" s="245"/>
      <c r="AX75" s="245"/>
      <c r="AY75" s="245"/>
    </row>
    <row r="76" spans="2:51" s="236" customFormat="1" ht="13.5" customHeight="1">
      <c r="B76" s="357" t="s">
        <v>85</v>
      </c>
      <c r="C76" s="349">
        <v>208126</v>
      </c>
      <c r="D76" s="366">
        <v>101116</v>
      </c>
      <c r="E76" s="366">
        <v>107010</v>
      </c>
      <c r="F76" s="323">
        <v>94.49210354172507</v>
      </c>
      <c r="G76" s="358"/>
      <c r="H76" s="359"/>
      <c r="I76" s="360">
        <v>1523.9499999999998</v>
      </c>
      <c r="J76" s="297">
        <v>136.57009744414188</v>
      </c>
      <c r="K76" s="756">
        <v>-901</v>
      </c>
      <c r="L76" s="758">
        <v>-0.43104479325637357</v>
      </c>
      <c r="M76" s="756">
        <v>-989</v>
      </c>
      <c r="N76" s="760">
        <v>-0.4731446176809695</v>
      </c>
      <c r="O76" s="321">
        <v>1544</v>
      </c>
      <c r="P76" s="366">
        <v>804</v>
      </c>
      <c r="Q76" s="366">
        <v>740</v>
      </c>
      <c r="R76" s="329">
        <v>7.418582973775501</v>
      </c>
      <c r="S76" s="321">
        <v>2533</v>
      </c>
      <c r="T76" s="366">
        <v>1298</v>
      </c>
      <c r="U76" s="366">
        <v>1235</v>
      </c>
      <c r="V76" s="329">
        <v>12.170512093635587</v>
      </c>
      <c r="W76" s="367">
        <v>-351</v>
      </c>
      <c r="X76" s="327">
        <v>-0.17</v>
      </c>
      <c r="Y76" s="366">
        <v>6080</v>
      </c>
      <c r="Z76" s="366">
        <v>6431</v>
      </c>
      <c r="AA76" s="366">
        <v>209027</v>
      </c>
      <c r="AB76" s="302"/>
      <c r="AC76" s="302"/>
      <c r="AD76" s="310"/>
      <c r="AE76" s="321"/>
      <c r="AF76" s="321"/>
      <c r="AG76" s="321"/>
      <c r="AH76" s="321"/>
      <c r="AI76" s="321"/>
      <c r="AJ76" s="321"/>
      <c r="AK76" s="321"/>
      <c r="AL76" s="321"/>
      <c r="AM76" s="321"/>
      <c r="AN76" s="330"/>
      <c r="AO76" s="321"/>
      <c r="AP76" s="321"/>
      <c r="AQ76" s="331"/>
      <c r="AR76" s="332"/>
      <c r="AS76" s="332"/>
      <c r="AT76" s="245"/>
      <c r="AU76" s="245"/>
      <c r="AV76" s="245"/>
      <c r="AW76" s="245"/>
      <c r="AX76" s="245"/>
      <c r="AY76" s="245"/>
    </row>
    <row r="77" spans="2:51" s="236" customFormat="1" ht="13.5" customHeight="1">
      <c r="B77" s="357" t="s">
        <v>86</v>
      </c>
      <c r="C77" s="349">
        <v>71836</v>
      </c>
      <c r="D77" s="321">
        <v>34552</v>
      </c>
      <c r="E77" s="321">
        <v>37284</v>
      </c>
      <c r="F77" s="323">
        <v>92.67246003647678</v>
      </c>
      <c r="G77" s="358"/>
      <c r="H77" s="359"/>
      <c r="I77" s="360">
        <v>804.93</v>
      </c>
      <c r="J77" s="297">
        <v>89.24502751792082</v>
      </c>
      <c r="K77" s="754">
        <v>-1085</v>
      </c>
      <c r="L77" s="758">
        <v>-1.4879115755406536</v>
      </c>
      <c r="M77" s="754">
        <v>-711</v>
      </c>
      <c r="N77" s="760">
        <v>-0.9750277697782531</v>
      </c>
      <c r="O77" s="321">
        <v>453</v>
      </c>
      <c r="P77" s="321">
        <v>222</v>
      </c>
      <c r="Q77" s="321">
        <v>231</v>
      </c>
      <c r="R77" s="329">
        <v>6.306030402583662</v>
      </c>
      <c r="S77" s="321">
        <v>1164</v>
      </c>
      <c r="T77" s="321">
        <v>568</v>
      </c>
      <c r="U77" s="321">
        <v>596</v>
      </c>
      <c r="V77" s="329">
        <v>16.203574809287822</v>
      </c>
      <c r="W77" s="321">
        <v>-376</v>
      </c>
      <c r="X77" s="327">
        <v>-0.51</v>
      </c>
      <c r="Y77" s="321">
        <v>1379</v>
      </c>
      <c r="Z77" s="321">
        <v>1755</v>
      </c>
      <c r="AA77" s="321">
        <v>72921</v>
      </c>
      <c r="AB77" s="302"/>
      <c r="AC77" s="302"/>
      <c r="AD77" s="310"/>
      <c r="AE77" s="321"/>
      <c r="AF77" s="321"/>
      <c r="AG77" s="321"/>
      <c r="AH77" s="321"/>
      <c r="AI77" s="321"/>
      <c r="AJ77" s="321"/>
      <c r="AK77" s="321"/>
      <c r="AL77" s="321"/>
      <c r="AM77" s="321"/>
      <c r="AN77" s="330"/>
      <c r="AO77" s="321"/>
      <c r="AP77" s="321"/>
      <c r="AQ77" s="331"/>
      <c r="AR77" s="332"/>
      <c r="AS77" s="332"/>
      <c r="AT77" s="245"/>
      <c r="AU77" s="245"/>
      <c r="AV77" s="245"/>
      <c r="AW77" s="245"/>
      <c r="AX77" s="245"/>
      <c r="AY77" s="245"/>
    </row>
    <row r="78" spans="2:51" s="236" customFormat="1" ht="13.5" customHeight="1">
      <c r="B78" s="357" t="s">
        <v>87</v>
      </c>
      <c r="C78" s="349">
        <v>82253</v>
      </c>
      <c r="D78" s="321">
        <v>39762</v>
      </c>
      <c r="E78" s="321">
        <v>42491</v>
      </c>
      <c r="F78" s="323">
        <v>93.57746346285096</v>
      </c>
      <c r="G78" s="358"/>
      <c r="H78" s="359"/>
      <c r="I78" s="360">
        <v>536.38</v>
      </c>
      <c r="J78" s="297">
        <v>153.34837242253627</v>
      </c>
      <c r="K78" s="754">
        <v>-754</v>
      </c>
      <c r="L78" s="758">
        <v>-0.9083571265074029</v>
      </c>
      <c r="M78" s="754">
        <v>-631</v>
      </c>
      <c r="N78" s="760">
        <v>-0.7601768525546038</v>
      </c>
      <c r="O78" s="321">
        <v>578</v>
      </c>
      <c r="P78" s="321">
        <v>277</v>
      </c>
      <c r="Q78" s="321">
        <v>301</v>
      </c>
      <c r="R78" s="329">
        <v>7.027099315526486</v>
      </c>
      <c r="S78" s="321">
        <v>1209</v>
      </c>
      <c r="T78" s="321">
        <v>587</v>
      </c>
      <c r="U78" s="321">
        <v>622</v>
      </c>
      <c r="V78" s="329">
        <v>14.69855202849744</v>
      </c>
      <c r="W78" s="321">
        <v>-172</v>
      </c>
      <c r="X78" s="327">
        <v>-0.21</v>
      </c>
      <c r="Y78" s="321">
        <v>1808</v>
      </c>
      <c r="Z78" s="321">
        <v>1980</v>
      </c>
      <c r="AA78" s="321">
        <v>83007</v>
      </c>
      <c r="AB78" s="302"/>
      <c r="AC78" s="302"/>
      <c r="AD78" s="310"/>
      <c r="AE78" s="321"/>
      <c r="AF78" s="321"/>
      <c r="AG78" s="321"/>
      <c r="AH78" s="321"/>
      <c r="AI78" s="321"/>
      <c r="AJ78" s="321"/>
      <c r="AK78" s="321"/>
      <c r="AL78" s="321"/>
      <c r="AM78" s="321"/>
      <c r="AN78" s="330"/>
      <c r="AO78" s="321"/>
      <c r="AP78" s="321"/>
      <c r="AQ78" s="331"/>
      <c r="AR78" s="332"/>
      <c r="AS78" s="332"/>
      <c r="AT78" s="245"/>
      <c r="AU78" s="245"/>
      <c r="AV78" s="245"/>
      <c r="AW78" s="245"/>
      <c r="AX78" s="245"/>
      <c r="AY78" s="245"/>
    </row>
    <row r="79" spans="2:51" s="236" customFormat="1" ht="13.5" customHeight="1">
      <c r="B79" s="368" t="s">
        <v>88</v>
      </c>
      <c r="C79" s="349">
        <v>195116</v>
      </c>
      <c r="D79" s="246">
        <v>94621</v>
      </c>
      <c r="E79" s="246">
        <v>100495</v>
      </c>
      <c r="F79" s="323">
        <v>94.15493308124783</v>
      </c>
      <c r="G79" s="369"/>
      <c r="H79" s="370"/>
      <c r="I79" s="360">
        <v>723.4399999999999</v>
      </c>
      <c r="J79" s="297">
        <v>269.70584982859674</v>
      </c>
      <c r="K79" s="752">
        <v>-1815</v>
      </c>
      <c r="L79" s="758">
        <v>-0.9216426057857827</v>
      </c>
      <c r="M79" s="752">
        <v>-820</v>
      </c>
      <c r="N79" s="760">
        <v>-0.4163894968288386</v>
      </c>
      <c r="O79" s="321">
        <v>1391</v>
      </c>
      <c r="P79" s="246">
        <v>711</v>
      </c>
      <c r="Q79" s="246">
        <v>680</v>
      </c>
      <c r="R79" s="329">
        <v>7.129092437319338</v>
      </c>
      <c r="S79" s="321">
        <v>2211</v>
      </c>
      <c r="T79" s="246">
        <v>1143</v>
      </c>
      <c r="U79" s="246">
        <v>1068</v>
      </c>
      <c r="V79" s="329">
        <v>11.331720617478833</v>
      </c>
      <c r="W79" s="246">
        <v>-1662</v>
      </c>
      <c r="X79" s="327">
        <v>-0.83</v>
      </c>
      <c r="Y79" s="246">
        <v>6189</v>
      </c>
      <c r="Z79" s="246">
        <v>7851</v>
      </c>
      <c r="AA79" s="246">
        <v>196931</v>
      </c>
      <c r="AB79" s="302"/>
      <c r="AC79" s="302"/>
      <c r="AD79" s="310"/>
      <c r="AE79" s="321"/>
      <c r="AF79" s="321"/>
      <c r="AG79" s="321"/>
      <c r="AH79" s="321"/>
      <c r="AI79" s="321"/>
      <c r="AJ79" s="321"/>
      <c r="AK79" s="321"/>
      <c r="AL79" s="321"/>
      <c r="AM79" s="321"/>
      <c r="AN79" s="330"/>
      <c r="AO79" s="321"/>
      <c r="AP79" s="321"/>
      <c r="AQ79" s="331"/>
      <c r="AR79" s="332"/>
      <c r="AS79" s="332"/>
      <c r="AT79" s="245"/>
      <c r="AU79" s="245"/>
      <c r="AV79" s="245"/>
      <c r="AW79" s="245"/>
      <c r="AX79" s="245"/>
      <c r="AY79" s="245"/>
    </row>
    <row r="80" spans="2:51" s="236" customFormat="1" ht="13.5" customHeight="1">
      <c r="B80" s="357" t="s">
        <v>89</v>
      </c>
      <c r="C80" s="349">
        <v>81447</v>
      </c>
      <c r="D80" s="321">
        <v>39363</v>
      </c>
      <c r="E80" s="321">
        <v>42084</v>
      </c>
      <c r="F80" s="323">
        <v>93.53435985172513</v>
      </c>
      <c r="G80" s="358"/>
      <c r="H80" s="359"/>
      <c r="I80" s="360">
        <v>497.12</v>
      </c>
      <c r="J80" s="297">
        <v>163.83770518184744</v>
      </c>
      <c r="K80" s="754">
        <v>-1271</v>
      </c>
      <c r="L80" s="758">
        <v>-1.5365458545902948</v>
      </c>
      <c r="M80" s="754">
        <v>-623</v>
      </c>
      <c r="N80" s="760">
        <v>-0.7531613433593656</v>
      </c>
      <c r="O80" s="321">
        <v>466</v>
      </c>
      <c r="P80" s="321">
        <v>235</v>
      </c>
      <c r="Q80" s="321">
        <v>231</v>
      </c>
      <c r="R80" s="329">
        <v>5.721512149004874</v>
      </c>
      <c r="S80" s="321">
        <v>1089</v>
      </c>
      <c r="T80" s="321">
        <v>583</v>
      </c>
      <c r="U80" s="321">
        <v>506</v>
      </c>
      <c r="V80" s="329">
        <v>13.370658219455597</v>
      </c>
      <c r="W80" s="321">
        <v>-998</v>
      </c>
      <c r="X80" s="327">
        <v>-1.18</v>
      </c>
      <c r="Y80" s="321">
        <v>1749</v>
      </c>
      <c r="Z80" s="321">
        <v>2747</v>
      </c>
      <c r="AA80" s="321">
        <v>82718</v>
      </c>
      <c r="AB80" s="321"/>
      <c r="AC80" s="302"/>
      <c r="AD80" s="310"/>
      <c r="AE80" s="321"/>
      <c r="AF80" s="321"/>
      <c r="AG80" s="321"/>
      <c r="AH80" s="321"/>
      <c r="AI80" s="321"/>
      <c r="AJ80" s="321"/>
      <c r="AK80" s="321"/>
      <c r="AL80" s="321"/>
      <c r="AM80" s="321"/>
      <c r="AN80" s="330"/>
      <c r="AO80" s="321"/>
      <c r="AP80" s="321"/>
      <c r="AQ80" s="331"/>
      <c r="AR80" s="332"/>
      <c r="AS80" s="332"/>
      <c r="AT80" s="245"/>
      <c r="AU80" s="245"/>
      <c r="AV80" s="245"/>
      <c r="AW80" s="245"/>
      <c r="AX80" s="245"/>
      <c r="AY80" s="245"/>
    </row>
    <row r="81" spans="2:51" s="236" customFormat="1" ht="13.5" customHeight="1">
      <c r="B81" s="357"/>
      <c r="C81" s="349"/>
      <c r="D81" s="321"/>
      <c r="E81" s="321"/>
      <c r="F81" s="323"/>
      <c r="G81" s="358"/>
      <c r="H81" s="359"/>
      <c r="I81" s="360"/>
      <c r="J81" s="297"/>
      <c r="K81" s="321"/>
      <c r="L81" s="327"/>
      <c r="M81" s="321"/>
      <c r="N81" s="327"/>
      <c r="O81" s="321"/>
      <c r="P81" s="321"/>
      <c r="Q81" s="321"/>
      <c r="R81" s="329"/>
      <c r="S81" s="321"/>
      <c r="T81" s="321"/>
      <c r="U81" s="321"/>
      <c r="V81" s="329"/>
      <c r="W81" s="321"/>
      <c r="X81" s="327"/>
      <c r="Y81" s="321"/>
      <c r="Z81" s="321"/>
      <c r="AA81" s="321"/>
      <c r="AB81" s="302"/>
      <c r="AC81" s="302"/>
      <c r="AD81" s="310"/>
      <c r="AE81" s="334"/>
      <c r="AF81" s="334"/>
      <c r="AG81" s="334"/>
      <c r="AH81" s="334"/>
      <c r="AI81" s="334"/>
      <c r="AJ81" s="334"/>
      <c r="AK81" s="334"/>
      <c r="AL81" s="334"/>
      <c r="AM81" s="334"/>
      <c r="AN81" s="335"/>
      <c r="AO81" s="334"/>
      <c r="AP81" s="334"/>
      <c r="AQ81" s="336"/>
      <c r="AR81" s="337"/>
      <c r="AS81" s="337"/>
      <c r="AT81" s="245"/>
      <c r="AU81" s="245"/>
      <c r="AV81" s="245"/>
      <c r="AW81" s="245"/>
      <c r="AX81" s="245"/>
      <c r="AY81" s="245"/>
    </row>
    <row r="82" spans="1:51" s="351" customFormat="1" ht="13.5" customHeight="1">
      <c r="A82" s="236"/>
      <c r="B82" s="371"/>
      <c r="C82" s="372"/>
      <c r="D82" s="373"/>
      <c r="E82" s="373"/>
      <c r="F82" s="374"/>
      <c r="G82" s="375"/>
      <c r="H82" s="376"/>
      <c r="I82" s="377"/>
      <c r="J82" s="378"/>
      <c r="K82" s="373"/>
      <c r="L82" s="308"/>
      <c r="M82" s="246"/>
      <c r="N82" s="379"/>
      <c r="O82" s="373"/>
      <c r="P82" s="373"/>
      <c r="Q82" s="373"/>
      <c r="R82" s="373"/>
      <c r="S82" s="373"/>
      <c r="T82" s="373"/>
      <c r="U82" s="373"/>
      <c r="V82" s="380"/>
      <c r="W82" s="373"/>
      <c r="X82" s="379"/>
      <c r="Y82" s="381"/>
      <c r="Z82" s="381"/>
      <c r="AA82" s="373"/>
      <c r="AB82" s="382"/>
      <c r="AC82" s="302"/>
      <c r="AD82" s="348"/>
      <c r="AE82" s="321"/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332"/>
      <c r="AR82" s="332"/>
      <c r="AS82" s="332"/>
      <c r="AT82" s="350"/>
      <c r="AU82" s="350"/>
      <c r="AV82" s="350"/>
      <c r="AW82" s="350"/>
      <c r="AX82" s="350"/>
      <c r="AY82" s="350"/>
    </row>
    <row r="83" spans="2:51" s="236" customFormat="1" ht="13.5" customHeight="1">
      <c r="B83" s="383" t="s">
        <v>241</v>
      </c>
      <c r="C83" s="384"/>
      <c r="E83" s="384"/>
      <c r="F83" s="237"/>
      <c r="H83" s="238"/>
      <c r="I83" s="384"/>
      <c r="J83" s="239"/>
      <c r="K83" s="384"/>
      <c r="L83" s="385"/>
      <c r="M83" s="385"/>
      <c r="N83" s="243"/>
      <c r="O83" s="384"/>
      <c r="P83" s="384"/>
      <c r="Q83" s="384"/>
      <c r="R83" s="384"/>
      <c r="S83" s="384"/>
      <c r="T83" s="384"/>
      <c r="U83" s="384"/>
      <c r="V83" s="386"/>
      <c r="W83" s="384"/>
      <c r="X83" s="243"/>
      <c r="Y83" s="244"/>
      <c r="Z83" s="244"/>
      <c r="AA83" s="384"/>
      <c r="AB83" s="245"/>
      <c r="AC83" s="302"/>
      <c r="AD83" s="348"/>
      <c r="AE83" s="321"/>
      <c r="AF83" s="321"/>
      <c r="AG83" s="321"/>
      <c r="AH83" s="321"/>
      <c r="AI83" s="321"/>
      <c r="AJ83" s="321"/>
      <c r="AK83" s="321"/>
      <c r="AL83" s="321"/>
      <c r="AM83" s="321"/>
      <c r="AN83" s="330"/>
      <c r="AO83" s="321"/>
      <c r="AP83" s="321"/>
      <c r="AQ83" s="331"/>
      <c r="AR83" s="332"/>
      <c r="AS83" s="332"/>
      <c r="AT83" s="245"/>
      <c r="AU83" s="245"/>
      <c r="AV83" s="245"/>
      <c r="AW83" s="245"/>
      <c r="AX83" s="245"/>
      <c r="AY83" s="245"/>
    </row>
    <row r="84" spans="6:51" s="236" customFormat="1" ht="13.5" customHeight="1">
      <c r="F84" s="237"/>
      <c r="H84" s="238"/>
      <c r="J84" s="239"/>
      <c r="L84" s="243"/>
      <c r="N84" s="243"/>
      <c r="V84" s="237"/>
      <c r="X84" s="243"/>
      <c r="Y84" s="244"/>
      <c r="Z84" s="244"/>
      <c r="AB84" s="245"/>
      <c r="AC84" s="302"/>
      <c r="AD84" s="348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32"/>
      <c r="AR84" s="332"/>
      <c r="AS84" s="332"/>
      <c r="AT84" s="245"/>
      <c r="AU84" s="245"/>
      <c r="AV84" s="245"/>
      <c r="AW84" s="245"/>
      <c r="AX84" s="245"/>
      <c r="AY84" s="245"/>
    </row>
    <row r="85" spans="28:51" s="236" customFormat="1" ht="13.5" customHeight="1">
      <c r="AB85" s="245"/>
      <c r="AC85" s="302"/>
      <c r="AD85" s="348"/>
      <c r="AE85" s="321"/>
      <c r="AF85" s="321"/>
      <c r="AG85" s="321"/>
      <c r="AH85" s="321"/>
      <c r="AI85" s="321"/>
      <c r="AJ85" s="321"/>
      <c r="AK85" s="321"/>
      <c r="AL85" s="321"/>
      <c r="AM85" s="321"/>
      <c r="AN85" s="330"/>
      <c r="AO85" s="321"/>
      <c r="AP85" s="321"/>
      <c r="AQ85" s="331"/>
      <c r="AR85" s="332"/>
      <c r="AS85" s="332"/>
      <c r="AT85" s="245"/>
      <c r="AU85" s="245"/>
      <c r="AV85" s="245"/>
      <c r="AW85" s="245"/>
      <c r="AX85" s="245"/>
      <c r="AY85" s="245"/>
    </row>
    <row r="86" spans="8:51" s="236" customFormat="1" ht="13.5" customHeight="1">
      <c r="H86" s="238"/>
      <c r="AB86" s="245"/>
      <c r="AC86" s="302"/>
      <c r="AD86" s="348"/>
      <c r="AE86" s="321"/>
      <c r="AF86" s="321"/>
      <c r="AG86" s="321"/>
      <c r="AH86" s="321"/>
      <c r="AI86" s="321"/>
      <c r="AJ86" s="321"/>
      <c r="AK86" s="321"/>
      <c r="AL86" s="321"/>
      <c r="AM86" s="321"/>
      <c r="AN86" s="330"/>
      <c r="AO86" s="321"/>
      <c r="AP86" s="321"/>
      <c r="AQ86" s="331"/>
      <c r="AR86" s="332"/>
      <c r="AS86" s="332"/>
      <c r="AT86" s="245"/>
      <c r="AU86" s="245"/>
      <c r="AV86" s="245"/>
      <c r="AW86" s="245"/>
      <c r="AX86" s="245"/>
      <c r="AY86" s="245"/>
    </row>
    <row r="87" spans="8:51" s="236" customFormat="1" ht="13.5" customHeight="1">
      <c r="H87" s="238"/>
      <c r="AB87" s="245"/>
      <c r="AC87" s="302"/>
      <c r="AD87" s="348"/>
      <c r="AE87" s="321"/>
      <c r="AF87" s="321"/>
      <c r="AG87" s="321"/>
      <c r="AH87" s="321"/>
      <c r="AI87" s="321"/>
      <c r="AJ87" s="321"/>
      <c r="AK87" s="321"/>
      <c r="AL87" s="321"/>
      <c r="AM87" s="321"/>
      <c r="AN87" s="330"/>
      <c r="AO87" s="321"/>
      <c r="AP87" s="321"/>
      <c r="AQ87" s="331"/>
      <c r="AR87" s="332"/>
      <c r="AS87" s="332"/>
      <c r="AT87" s="245"/>
      <c r="AU87" s="245"/>
      <c r="AV87" s="245"/>
      <c r="AW87" s="245"/>
      <c r="AX87" s="245"/>
      <c r="AY87" s="245"/>
    </row>
    <row r="88" spans="3:27" ht="13.5" customHeight="1">
      <c r="C88" s="388"/>
      <c r="D88" s="388"/>
      <c r="E88" s="388"/>
      <c r="F88" s="388"/>
      <c r="G88" s="388"/>
      <c r="H88" s="389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</row>
    <row r="89" spans="3:27" ht="13.5" customHeight="1">
      <c r="C89" s="388"/>
      <c r="D89" s="388"/>
      <c r="E89" s="388"/>
      <c r="F89" s="388"/>
      <c r="G89" s="388"/>
      <c r="H89" s="389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</row>
  </sheetData>
  <sheetProtection/>
  <mergeCells count="9">
    <mergeCell ref="W3:W6"/>
    <mergeCell ref="G4:I4"/>
    <mergeCell ref="P5:P6"/>
    <mergeCell ref="Q5:Q6"/>
    <mergeCell ref="R5:R6"/>
    <mergeCell ref="T5:T6"/>
    <mergeCell ref="U5:U6"/>
    <mergeCell ref="V5:V6"/>
    <mergeCell ref="G6:I6"/>
  </mergeCells>
  <conditionalFormatting sqref="C88:AA89">
    <cfRule type="cellIs" priority="1" dxfId="4" operator="equal" stopIfTrue="1">
      <formula>FALSE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6"/>
  <sheetViews>
    <sheetView zoomScaleSheetLayoutView="100" zoomScalePageLayoutView="0" workbookViewId="0" topLeftCell="A1">
      <selection activeCell="D8" sqref="D8"/>
    </sheetView>
  </sheetViews>
  <sheetFormatPr defaultColWidth="9.00390625" defaultRowHeight="13.5" customHeight="1"/>
  <cols>
    <col min="1" max="1" width="4.00390625" style="18" customWidth="1"/>
    <col min="2" max="2" width="13.125" style="18" customWidth="1"/>
    <col min="3" max="3" width="11.25390625" style="18" customWidth="1"/>
    <col min="4" max="4" width="11.25390625" style="63" customWidth="1"/>
    <col min="5" max="12" width="11.25390625" style="18" customWidth="1"/>
    <col min="13" max="13" width="11.25390625" style="20" customWidth="1"/>
    <col min="14" max="22" width="11.125" style="18" customWidth="1"/>
    <col min="23" max="23" width="11.25390625" style="18" customWidth="1"/>
    <col min="24" max="24" width="10.50390625" style="59" customWidth="1"/>
    <col min="25" max="28" width="8.625" style="19" customWidth="1"/>
    <col min="29" max="30" width="8.625" style="18" customWidth="1"/>
    <col min="31" max="16384" width="9.00390625" style="18" customWidth="1"/>
  </cols>
  <sheetData>
    <row r="2" spans="12:13" ht="13.5" customHeight="1">
      <c r="L2" s="66" t="s">
        <v>118</v>
      </c>
      <c r="M2" s="67" t="s">
        <v>248</v>
      </c>
    </row>
    <row r="3" spans="3:28" s="70" customFormat="1" ht="13.5" customHeight="1">
      <c r="C3" s="71"/>
      <c r="D3" s="72"/>
      <c r="M3" s="73"/>
      <c r="X3" s="767"/>
      <c r="Y3" s="74"/>
      <c r="Z3" s="74"/>
      <c r="AA3" s="74"/>
      <c r="AB3" s="74"/>
    </row>
    <row r="4" spans="2:32" ht="19.5" customHeight="1">
      <c r="B4" s="21" t="s">
        <v>1</v>
      </c>
      <c r="C4" s="783" t="s">
        <v>242</v>
      </c>
      <c r="D4" s="75"/>
      <c r="E4" s="76"/>
      <c r="F4" s="23"/>
      <c r="G4" s="22"/>
      <c r="H4" s="22"/>
      <c r="I4" s="22"/>
      <c r="J4" s="22"/>
      <c r="K4" s="22"/>
      <c r="L4" s="22"/>
      <c r="M4" s="77"/>
      <c r="N4" s="22"/>
      <c r="O4" s="22"/>
      <c r="P4" s="22"/>
      <c r="Q4" s="22"/>
      <c r="R4" s="22"/>
      <c r="S4" s="22"/>
      <c r="T4" s="22"/>
      <c r="U4" s="22"/>
      <c r="V4" s="24"/>
      <c r="W4" s="788" t="s">
        <v>99</v>
      </c>
      <c r="X4" s="791"/>
      <c r="Y4" s="26"/>
      <c r="Z4" s="26"/>
      <c r="AA4" s="26"/>
      <c r="AB4" s="26"/>
      <c r="AC4" s="25"/>
      <c r="AD4" s="25"/>
      <c r="AE4" s="25"/>
      <c r="AF4" s="25"/>
    </row>
    <row r="5" spans="2:32" ht="19.5" customHeight="1">
      <c r="B5" s="1"/>
      <c r="C5" s="784"/>
      <c r="D5" s="786" t="s">
        <v>243</v>
      </c>
      <c r="E5" s="78" t="s">
        <v>20</v>
      </c>
      <c r="F5" s="792" t="s">
        <v>101</v>
      </c>
      <c r="G5" s="28"/>
      <c r="H5" s="29"/>
      <c r="I5" s="792" t="s">
        <v>102</v>
      </c>
      <c r="J5" s="28"/>
      <c r="K5" s="28"/>
      <c r="L5" s="68" t="s">
        <v>115</v>
      </c>
      <c r="M5" s="794" t="s">
        <v>104</v>
      </c>
      <c r="N5" s="27" t="s">
        <v>21</v>
      </c>
      <c r="O5" s="792" t="s">
        <v>101</v>
      </c>
      <c r="P5" s="28"/>
      <c r="Q5" s="29"/>
      <c r="R5" s="792" t="s">
        <v>102</v>
      </c>
      <c r="S5" s="28"/>
      <c r="T5" s="28"/>
      <c r="U5" s="68" t="s">
        <v>117</v>
      </c>
      <c r="V5" s="796" t="s">
        <v>114</v>
      </c>
      <c r="W5" s="789"/>
      <c r="X5" s="791"/>
      <c r="Y5" s="26"/>
      <c r="Z5" s="26"/>
      <c r="AA5" s="26"/>
      <c r="AB5" s="26"/>
      <c r="AC5" s="26"/>
      <c r="AD5" s="25"/>
      <c r="AE5" s="25"/>
      <c r="AF5" s="25"/>
    </row>
    <row r="6" spans="2:24" ht="19.5" customHeight="1">
      <c r="B6" s="30" t="s">
        <v>22</v>
      </c>
      <c r="C6" s="785"/>
      <c r="D6" s="787"/>
      <c r="E6" s="79"/>
      <c r="F6" s="793"/>
      <c r="G6" s="31" t="s">
        <v>107</v>
      </c>
      <c r="H6" s="32" t="s">
        <v>108</v>
      </c>
      <c r="I6" s="793"/>
      <c r="J6" s="31" t="s">
        <v>107</v>
      </c>
      <c r="K6" s="32" t="s">
        <v>108</v>
      </c>
      <c r="L6" s="69" t="s">
        <v>116</v>
      </c>
      <c r="M6" s="795"/>
      <c r="N6" s="33"/>
      <c r="O6" s="793"/>
      <c r="P6" s="31" t="s">
        <v>107</v>
      </c>
      <c r="Q6" s="28" t="s">
        <v>108</v>
      </c>
      <c r="R6" s="793"/>
      <c r="S6" s="31" t="s">
        <v>107</v>
      </c>
      <c r="T6" s="28" t="s">
        <v>108</v>
      </c>
      <c r="U6" s="761" t="s">
        <v>116</v>
      </c>
      <c r="V6" s="797"/>
      <c r="W6" s="790"/>
      <c r="X6" s="791"/>
    </row>
    <row r="7" spans="2:24" ht="13.5" customHeight="1">
      <c r="B7" s="1"/>
      <c r="C7" s="34"/>
      <c r="D7" s="80"/>
      <c r="E7" s="35"/>
      <c r="F7" s="35"/>
      <c r="G7" s="35"/>
      <c r="H7" s="35"/>
      <c r="I7" s="35"/>
      <c r="J7" s="35"/>
      <c r="K7" s="35"/>
      <c r="L7" s="35"/>
      <c r="M7" s="36"/>
      <c r="N7" s="35"/>
      <c r="O7" s="35"/>
      <c r="P7" s="35"/>
      <c r="Q7" s="35"/>
      <c r="R7" s="35"/>
      <c r="S7" s="35"/>
      <c r="T7" s="35"/>
      <c r="U7" s="35"/>
      <c r="V7" s="35"/>
      <c r="W7" s="81"/>
      <c r="X7" s="3"/>
    </row>
    <row r="8" spans="1:37" s="37" customFormat="1" ht="13.5" customHeight="1">
      <c r="A8" s="18"/>
      <c r="B8" s="38" t="s">
        <v>28</v>
      </c>
      <c r="C8" s="748">
        <v>6085</v>
      </c>
      <c r="D8" s="764">
        <v>0.26167462297997723</v>
      </c>
      <c r="E8" s="9">
        <v>118367</v>
      </c>
      <c r="F8" s="9">
        <v>60212</v>
      </c>
      <c r="G8" s="9">
        <v>29835</v>
      </c>
      <c r="H8" s="9">
        <v>30377</v>
      </c>
      <c r="I8" s="9">
        <v>56662</v>
      </c>
      <c r="J8" s="9">
        <v>33149</v>
      </c>
      <c r="K8" s="9">
        <v>23513</v>
      </c>
      <c r="L8" s="9">
        <v>1493</v>
      </c>
      <c r="M8" s="39">
        <v>5.084180825662341</v>
      </c>
      <c r="N8" s="9">
        <v>112282</v>
      </c>
      <c r="O8" s="9">
        <v>60336</v>
      </c>
      <c r="P8" s="9">
        <v>29889</v>
      </c>
      <c r="Q8" s="9">
        <v>30447</v>
      </c>
      <c r="R8" s="9">
        <v>50167</v>
      </c>
      <c r="S8" s="9">
        <v>28630</v>
      </c>
      <c r="T8" s="9">
        <v>21537</v>
      </c>
      <c r="U8" s="9">
        <v>1779</v>
      </c>
      <c r="V8" s="39">
        <v>4.82281371891675</v>
      </c>
      <c r="W8" s="9">
        <v>230649</v>
      </c>
      <c r="X8" s="40"/>
      <c r="Y8" s="41"/>
      <c r="Z8" s="41"/>
      <c r="AA8" s="41"/>
      <c r="AB8" s="41"/>
      <c r="AC8" s="41"/>
      <c r="AD8" s="41"/>
      <c r="AK8" s="42"/>
    </row>
    <row r="9" spans="2:37" s="37" customFormat="1" ht="13.5" customHeight="1">
      <c r="B9" s="43" t="s">
        <v>184</v>
      </c>
      <c r="C9" s="748">
        <v>5767</v>
      </c>
      <c r="D9" s="764">
        <v>0.30205910343913694</v>
      </c>
      <c r="E9" s="9">
        <v>101554</v>
      </c>
      <c r="F9" s="9">
        <v>49022</v>
      </c>
      <c r="G9" s="9">
        <v>24301</v>
      </c>
      <c r="H9" s="9">
        <v>24721</v>
      </c>
      <c r="I9" s="9">
        <v>51215</v>
      </c>
      <c r="J9" s="9">
        <v>29947</v>
      </c>
      <c r="K9" s="9">
        <v>21268</v>
      </c>
      <c r="L9" s="9">
        <v>1317</v>
      </c>
      <c r="M9" s="39">
        <v>5.308114640306421</v>
      </c>
      <c r="N9" s="9">
        <v>95787</v>
      </c>
      <c r="O9" s="9">
        <v>49035</v>
      </c>
      <c r="P9" s="9">
        <v>24472</v>
      </c>
      <c r="Q9" s="9">
        <v>24563</v>
      </c>
      <c r="R9" s="9">
        <v>45134</v>
      </c>
      <c r="S9" s="9">
        <v>25775</v>
      </c>
      <c r="T9" s="9">
        <v>19359</v>
      </c>
      <c r="U9" s="9">
        <v>1618</v>
      </c>
      <c r="V9" s="39">
        <v>5.006679963871745</v>
      </c>
      <c r="W9" s="9">
        <v>197341</v>
      </c>
      <c r="X9" s="40"/>
      <c r="Y9" s="41"/>
      <c r="Z9" s="41"/>
      <c r="AA9" s="41"/>
      <c r="AB9" s="41"/>
      <c r="AC9" s="41"/>
      <c r="AD9" s="41"/>
      <c r="AK9" s="42"/>
    </row>
    <row r="10" spans="2:37" s="37" customFormat="1" ht="13.5" customHeight="1">
      <c r="B10" s="43" t="s">
        <v>183</v>
      </c>
      <c r="C10" s="748">
        <v>318</v>
      </c>
      <c r="D10" s="765">
        <v>0.07640961319435434</v>
      </c>
      <c r="E10" s="45">
        <v>16813</v>
      </c>
      <c r="F10" s="45">
        <v>11190</v>
      </c>
      <c r="G10" s="9">
        <v>5534</v>
      </c>
      <c r="H10" s="9">
        <v>5656</v>
      </c>
      <c r="I10" s="45">
        <v>5447</v>
      </c>
      <c r="J10" s="45">
        <v>3202</v>
      </c>
      <c r="K10" s="45">
        <v>2245</v>
      </c>
      <c r="L10" s="45">
        <v>176</v>
      </c>
      <c r="M10" s="39">
        <v>4.051725592166937</v>
      </c>
      <c r="N10" s="45">
        <v>16495</v>
      </c>
      <c r="O10" s="45">
        <v>11301</v>
      </c>
      <c r="P10" s="45">
        <v>5417</v>
      </c>
      <c r="Q10" s="45">
        <v>5884</v>
      </c>
      <c r="R10" s="45">
        <v>5033</v>
      </c>
      <c r="S10" s="45">
        <v>2855</v>
      </c>
      <c r="T10" s="45">
        <v>2178</v>
      </c>
      <c r="U10" s="45">
        <v>161</v>
      </c>
      <c r="V10" s="39">
        <v>3.975091515065344</v>
      </c>
      <c r="W10" s="9">
        <v>33308</v>
      </c>
      <c r="X10" s="40"/>
      <c r="Y10" s="41"/>
      <c r="Z10" s="41"/>
      <c r="AA10" s="41"/>
      <c r="AB10" s="41"/>
      <c r="AC10" s="41"/>
      <c r="AD10" s="41"/>
      <c r="AK10" s="42"/>
    </row>
    <row r="11" spans="2:37" ht="13.5" customHeight="1">
      <c r="B11" s="8"/>
      <c r="C11" s="748"/>
      <c r="D11" s="764"/>
      <c r="E11" s="3"/>
      <c r="F11" s="3"/>
      <c r="G11" s="3"/>
      <c r="H11" s="3"/>
      <c r="I11" s="3"/>
      <c r="J11" s="3"/>
      <c r="K11" s="3"/>
      <c r="L11" s="3"/>
      <c r="M11" s="46"/>
      <c r="N11" s="3"/>
      <c r="O11" s="3"/>
      <c r="P11" s="3"/>
      <c r="Q11" s="3"/>
      <c r="R11" s="3"/>
      <c r="S11" s="3"/>
      <c r="T11" s="3"/>
      <c r="U11" s="3"/>
      <c r="V11" s="46"/>
      <c r="W11" s="9"/>
      <c r="X11" s="3"/>
      <c r="Y11" s="44"/>
      <c r="Z11" s="44"/>
      <c r="AA11" s="41"/>
      <c r="AB11" s="44"/>
      <c r="AC11" s="44"/>
      <c r="AD11" s="44"/>
      <c r="AF11" s="37"/>
      <c r="AH11" s="37"/>
      <c r="AJ11" s="37"/>
      <c r="AK11" s="42"/>
    </row>
    <row r="12" spans="1:37" s="37" customFormat="1" ht="13.5" customHeight="1">
      <c r="A12" s="18"/>
      <c r="B12" s="38" t="s">
        <v>31</v>
      </c>
      <c r="C12" s="748">
        <v>5941</v>
      </c>
      <c r="D12" s="764">
        <v>0.5600083704331417</v>
      </c>
      <c r="E12" s="40">
        <v>71106</v>
      </c>
      <c r="F12" s="40">
        <v>32014</v>
      </c>
      <c r="G12" s="40">
        <v>15725</v>
      </c>
      <c r="H12" s="40">
        <v>16289</v>
      </c>
      <c r="I12" s="40">
        <v>38145</v>
      </c>
      <c r="J12" s="40">
        <v>22109</v>
      </c>
      <c r="K12" s="40">
        <v>16036</v>
      </c>
      <c r="L12" s="40">
        <v>947</v>
      </c>
      <c r="M12" s="39">
        <v>6.654681140390693</v>
      </c>
      <c r="N12" s="40">
        <v>65165</v>
      </c>
      <c r="O12" s="40">
        <v>30767</v>
      </c>
      <c r="P12" s="40">
        <v>15326</v>
      </c>
      <c r="Q12" s="40">
        <v>15441</v>
      </c>
      <c r="R12" s="40">
        <v>33253</v>
      </c>
      <c r="S12" s="40">
        <v>18975</v>
      </c>
      <c r="T12" s="40">
        <v>14278</v>
      </c>
      <c r="U12" s="40">
        <v>1145</v>
      </c>
      <c r="V12" s="39">
        <v>6.098673761898567</v>
      </c>
      <c r="W12" s="9">
        <v>136271</v>
      </c>
      <c r="X12" s="40"/>
      <c r="Y12" s="41"/>
      <c r="Z12" s="41"/>
      <c r="AA12" s="41"/>
      <c r="AB12" s="41"/>
      <c r="AC12" s="41"/>
      <c r="AD12" s="41"/>
      <c r="AK12" s="42"/>
    </row>
    <row r="13" spans="2:37" ht="13.5" customHeight="1">
      <c r="B13" s="10" t="s">
        <v>32</v>
      </c>
      <c r="C13" s="748">
        <v>2506</v>
      </c>
      <c r="D13" s="766">
        <v>0.8369095129159917</v>
      </c>
      <c r="E13" s="13">
        <v>22553</v>
      </c>
      <c r="F13" s="13">
        <v>8689</v>
      </c>
      <c r="G13" s="14">
        <v>4057</v>
      </c>
      <c r="H13" s="14">
        <v>4632</v>
      </c>
      <c r="I13" s="13">
        <v>13577</v>
      </c>
      <c r="J13" s="13">
        <v>7910</v>
      </c>
      <c r="K13" s="13">
        <v>5667</v>
      </c>
      <c r="L13" s="13">
        <v>287</v>
      </c>
      <c r="M13" s="749">
        <v>7.466669315243553</v>
      </c>
      <c r="N13" s="13">
        <v>20047</v>
      </c>
      <c r="O13" s="13">
        <v>8006</v>
      </c>
      <c r="P13" s="13">
        <v>3977</v>
      </c>
      <c r="Q13" s="13">
        <v>4029</v>
      </c>
      <c r="R13" s="13">
        <v>11332</v>
      </c>
      <c r="S13" s="13">
        <v>6585</v>
      </c>
      <c r="T13" s="13">
        <v>4747</v>
      </c>
      <c r="U13" s="13">
        <v>709</v>
      </c>
      <c r="V13" s="749">
        <v>6.637002605537512</v>
      </c>
      <c r="W13" s="9">
        <v>42600</v>
      </c>
      <c r="X13" s="13"/>
      <c r="Y13" s="44"/>
      <c r="Z13" s="44"/>
      <c r="AA13" s="41"/>
      <c r="AB13" s="44"/>
      <c r="AC13" s="44"/>
      <c r="AD13" s="44"/>
      <c r="AF13" s="37"/>
      <c r="AH13" s="37"/>
      <c r="AJ13" s="37"/>
      <c r="AK13" s="42"/>
    </row>
    <row r="14" spans="2:37" ht="13.5" customHeight="1">
      <c r="B14" s="10" t="s">
        <v>33</v>
      </c>
      <c r="C14" s="748">
        <v>602</v>
      </c>
      <c r="D14" s="766">
        <v>0.31587121689123954</v>
      </c>
      <c r="E14" s="13">
        <v>13862</v>
      </c>
      <c r="F14" s="13">
        <v>6748</v>
      </c>
      <c r="G14" s="14">
        <v>3352</v>
      </c>
      <c r="H14" s="14">
        <v>3396</v>
      </c>
      <c r="I14" s="13">
        <v>6896</v>
      </c>
      <c r="J14" s="13">
        <v>4138</v>
      </c>
      <c r="K14" s="13">
        <v>2758</v>
      </c>
      <c r="L14" s="13">
        <v>218</v>
      </c>
      <c r="M14" s="749">
        <v>7.217498607213334</v>
      </c>
      <c r="N14" s="13">
        <v>13260</v>
      </c>
      <c r="O14" s="13">
        <v>6988</v>
      </c>
      <c r="P14" s="13">
        <v>3460</v>
      </c>
      <c r="Q14" s="13">
        <v>3528</v>
      </c>
      <c r="R14" s="13">
        <v>6178</v>
      </c>
      <c r="S14" s="13">
        <v>3560</v>
      </c>
      <c r="T14" s="13">
        <v>2618</v>
      </c>
      <c r="U14" s="13">
        <v>94</v>
      </c>
      <c r="V14" s="749">
        <v>6.904056523708614</v>
      </c>
      <c r="W14" s="9">
        <v>27122</v>
      </c>
      <c r="X14" s="13"/>
      <c r="Y14" s="44"/>
      <c r="Z14" s="44"/>
      <c r="AA14" s="41"/>
      <c r="AB14" s="44"/>
      <c r="AC14" s="44"/>
      <c r="AD14" s="44"/>
      <c r="AF14" s="37"/>
      <c r="AH14" s="37"/>
      <c r="AJ14" s="37"/>
      <c r="AK14" s="42"/>
    </row>
    <row r="15" spans="2:37" ht="13.5" customHeight="1">
      <c r="B15" s="10" t="s">
        <v>34</v>
      </c>
      <c r="C15" s="748">
        <v>686</v>
      </c>
      <c r="D15" s="766">
        <v>0.5190520868012469</v>
      </c>
      <c r="E15" s="13">
        <v>8940</v>
      </c>
      <c r="F15" s="13">
        <v>4457</v>
      </c>
      <c r="G15" s="14">
        <v>2246</v>
      </c>
      <c r="H15" s="14">
        <v>2211</v>
      </c>
      <c r="I15" s="13">
        <v>4367</v>
      </c>
      <c r="J15" s="13">
        <v>2601</v>
      </c>
      <c r="K15" s="13">
        <v>1766</v>
      </c>
      <c r="L15" s="13">
        <v>116</v>
      </c>
      <c r="M15" s="749">
        <v>6.719581491837287</v>
      </c>
      <c r="N15" s="13">
        <v>8254</v>
      </c>
      <c r="O15" s="13">
        <v>4288</v>
      </c>
      <c r="P15" s="13">
        <v>2179</v>
      </c>
      <c r="Q15" s="13">
        <v>2109</v>
      </c>
      <c r="R15" s="13">
        <v>3871</v>
      </c>
      <c r="S15" s="13">
        <v>2255</v>
      </c>
      <c r="T15" s="13">
        <v>1616</v>
      </c>
      <c r="U15" s="13">
        <v>95</v>
      </c>
      <c r="V15" s="749">
        <v>6.203962598839482</v>
      </c>
      <c r="W15" s="9">
        <v>17194</v>
      </c>
      <c r="X15" s="13"/>
      <c r="Y15" s="44"/>
      <c r="Z15" s="44"/>
      <c r="AA15" s="41"/>
      <c r="AB15" s="44"/>
      <c r="AC15" s="44"/>
      <c r="AD15" s="44"/>
      <c r="AF15" s="37"/>
      <c r="AH15" s="37"/>
      <c r="AJ15" s="37"/>
      <c r="AK15" s="42"/>
    </row>
    <row r="16" spans="2:37" ht="13.5" customHeight="1">
      <c r="B16" s="10" t="s">
        <v>36</v>
      </c>
      <c r="C16" s="748">
        <v>870</v>
      </c>
      <c r="D16" s="766">
        <v>0.3883703177940566</v>
      </c>
      <c r="E16" s="13">
        <v>12888</v>
      </c>
      <c r="F16" s="13">
        <v>5835</v>
      </c>
      <c r="G16" s="14">
        <v>2998</v>
      </c>
      <c r="H16" s="14">
        <v>2837</v>
      </c>
      <c r="I16" s="13">
        <v>6870</v>
      </c>
      <c r="J16" s="13">
        <v>3950</v>
      </c>
      <c r="K16" s="13">
        <v>2920</v>
      </c>
      <c r="L16" s="13">
        <v>183</v>
      </c>
      <c r="M16" s="749">
        <v>5.727007318731419</v>
      </c>
      <c r="N16" s="13">
        <v>12018</v>
      </c>
      <c r="O16" s="13">
        <v>5673</v>
      </c>
      <c r="P16" s="13">
        <v>2870</v>
      </c>
      <c r="Q16" s="13">
        <v>2803</v>
      </c>
      <c r="R16" s="13">
        <v>6213</v>
      </c>
      <c r="S16" s="13">
        <v>3520</v>
      </c>
      <c r="T16" s="13">
        <v>2693</v>
      </c>
      <c r="U16" s="13">
        <v>132</v>
      </c>
      <c r="V16" s="749">
        <v>5.340407662671804</v>
      </c>
      <c r="W16" s="9">
        <v>24906</v>
      </c>
      <c r="X16" s="13"/>
      <c r="Y16" s="44"/>
      <c r="Z16" s="44"/>
      <c r="AA16" s="41"/>
      <c r="AB16" s="44"/>
      <c r="AC16" s="44"/>
      <c r="AD16" s="44"/>
      <c r="AF16" s="37"/>
      <c r="AH16" s="37"/>
      <c r="AJ16" s="37"/>
      <c r="AK16" s="42"/>
    </row>
    <row r="17" spans="2:37" ht="13.5" customHeight="1">
      <c r="B17" s="10" t="s">
        <v>37</v>
      </c>
      <c r="C17" s="748">
        <v>1277</v>
      </c>
      <c r="D17" s="766">
        <v>0.5948360590830115</v>
      </c>
      <c r="E17" s="13">
        <v>12863</v>
      </c>
      <c r="F17" s="13">
        <v>6285</v>
      </c>
      <c r="G17" s="14">
        <v>3072</v>
      </c>
      <c r="H17" s="14">
        <v>3213</v>
      </c>
      <c r="I17" s="13">
        <v>6435</v>
      </c>
      <c r="J17" s="13">
        <v>3510</v>
      </c>
      <c r="K17" s="13">
        <v>2925</v>
      </c>
      <c r="L17" s="13">
        <v>143</v>
      </c>
      <c r="M17" s="749">
        <v>5.94633826126351</v>
      </c>
      <c r="N17" s="13">
        <v>11586</v>
      </c>
      <c r="O17" s="13">
        <v>5812</v>
      </c>
      <c r="P17" s="13">
        <v>2840</v>
      </c>
      <c r="Q17" s="13">
        <v>2972</v>
      </c>
      <c r="R17" s="13">
        <v>5659</v>
      </c>
      <c r="S17" s="13">
        <v>3055</v>
      </c>
      <c r="T17" s="13">
        <v>2604</v>
      </c>
      <c r="U17" s="13">
        <v>115</v>
      </c>
      <c r="V17" s="749">
        <v>5.356003661276453</v>
      </c>
      <c r="W17" s="9">
        <v>24449</v>
      </c>
      <c r="X17" s="13"/>
      <c r="Y17" s="44"/>
      <c r="Z17" s="44"/>
      <c r="AA17" s="41"/>
      <c r="AB17" s="44"/>
      <c r="AC17" s="44"/>
      <c r="AD17" s="44"/>
      <c r="AF17" s="37"/>
      <c r="AH17" s="37"/>
      <c r="AJ17" s="37"/>
      <c r="AK17" s="42"/>
    </row>
    <row r="18" spans="2:37" ht="13.5" customHeight="1">
      <c r="B18" s="8"/>
      <c r="C18" s="748"/>
      <c r="D18" s="764"/>
      <c r="E18" s="3"/>
      <c r="F18" s="3"/>
      <c r="G18" s="1"/>
      <c r="H18" s="1"/>
      <c r="I18" s="3"/>
      <c r="J18" s="3"/>
      <c r="K18" s="3"/>
      <c r="L18" s="3"/>
      <c r="M18" s="46"/>
      <c r="N18" s="3"/>
      <c r="O18" s="3"/>
      <c r="P18" s="3"/>
      <c r="Q18" s="3"/>
      <c r="R18" s="3"/>
      <c r="S18" s="3"/>
      <c r="T18" s="3"/>
      <c r="U18" s="3"/>
      <c r="V18" s="46"/>
      <c r="W18" s="9"/>
      <c r="X18" s="3"/>
      <c r="Y18" s="44"/>
      <c r="Z18" s="44"/>
      <c r="AA18" s="41"/>
      <c r="AB18" s="44"/>
      <c r="AC18" s="44"/>
      <c r="AD18" s="44"/>
      <c r="AF18" s="37"/>
      <c r="AH18" s="37"/>
      <c r="AJ18" s="37"/>
      <c r="AK18" s="42"/>
    </row>
    <row r="19" spans="2:37" ht="13.5" customHeight="1">
      <c r="B19" s="10" t="s">
        <v>38</v>
      </c>
      <c r="C19" s="748">
        <v>-459</v>
      </c>
      <c r="D19" s="766">
        <v>-0.3079668818185478</v>
      </c>
      <c r="E19" s="13">
        <v>4440</v>
      </c>
      <c r="F19" s="13">
        <v>2343</v>
      </c>
      <c r="G19" s="14">
        <v>1143</v>
      </c>
      <c r="H19" s="14">
        <v>1200</v>
      </c>
      <c r="I19" s="13">
        <v>2022</v>
      </c>
      <c r="J19" s="13">
        <v>1207</v>
      </c>
      <c r="K19" s="13">
        <v>815</v>
      </c>
      <c r="L19" s="13">
        <v>75</v>
      </c>
      <c r="M19" s="749">
        <v>3.0028405248207766</v>
      </c>
      <c r="N19" s="13">
        <v>4899</v>
      </c>
      <c r="O19" s="13">
        <v>3078</v>
      </c>
      <c r="P19" s="13">
        <v>1478</v>
      </c>
      <c r="Q19" s="13">
        <v>1600</v>
      </c>
      <c r="R19" s="13">
        <v>1688</v>
      </c>
      <c r="S19" s="13">
        <v>968</v>
      </c>
      <c r="T19" s="13">
        <v>720</v>
      </c>
      <c r="U19" s="13">
        <v>133</v>
      </c>
      <c r="V19" s="749">
        <v>3.313269308805627</v>
      </c>
      <c r="W19" s="9">
        <v>9339</v>
      </c>
      <c r="X19" s="13"/>
      <c r="Y19" s="44"/>
      <c r="Z19" s="44"/>
      <c r="AA19" s="41"/>
      <c r="AB19" s="44"/>
      <c r="AC19" s="44"/>
      <c r="AD19" s="44"/>
      <c r="AF19" s="37"/>
      <c r="AH19" s="37"/>
      <c r="AJ19" s="37"/>
      <c r="AK19" s="42"/>
    </row>
    <row r="20" spans="2:37" ht="13.5" customHeight="1">
      <c r="B20" s="10" t="s">
        <v>39</v>
      </c>
      <c r="C20" s="748">
        <v>7</v>
      </c>
      <c r="D20" s="766">
        <v>0.012686445439222864</v>
      </c>
      <c r="E20" s="13">
        <v>2081</v>
      </c>
      <c r="F20" s="13">
        <v>1341</v>
      </c>
      <c r="G20" s="14">
        <v>657</v>
      </c>
      <c r="H20" s="14">
        <v>684</v>
      </c>
      <c r="I20" s="13">
        <v>718</v>
      </c>
      <c r="J20" s="13">
        <v>372</v>
      </c>
      <c r="K20" s="13">
        <v>346</v>
      </c>
      <c r="L20" s="13">
        <v>22</v>
      </c>
      <c r="M20" s="749">
        <v>3.7934303109847245</v>
      </c>
      <c r="N20" s="13">
        <v>2074</v>
      </c>
      <c r="O20" s="13">
        <v>1447</v>
      </c>
      <c r="P20" s="13">
        <v>728</v>
      </c>
      <c r="Q20" s="13">
        <v>719</v>
      </c>
      <c r="R20" s="13">
        <v>595</v>
      </c>
      <c r="S20" s="13">
        <v>329</v>
      </c>
      <c r="T20" s="13">
        <v>266</v>
      </c>
      <c r="U20" s="13">
        <v>32</v>
      </c>
      <c r="V20" s="749">
        <v>3.7806700936964526</v>
      </c>
      <c r="W20" s="9">
        <v>4155</v>
      </c>
      <c r="X20" s="13"/>
      <c r="Y20" s="44"/>
      <c r="Z20" s="44"/>
      <c r="AA20" s="41"/>
      <c r="AB20" s="44"/>
      <c r="AC20" s="44"/>
      <c r="AD20" s="44"/>
      <c r="AF20" s="37"/>
      <c r="AH20" s="37"/>
      <c r="AJ20" s="37"/>
      <c r="AK20" s="42"/>
    </row>
    <row r="21" spans="2:37" ht="13.5" customHeight="1">
      <c r="B21" s="10" t="s">
        <v>41</v>
      </c>
      <c r="C21" s="748">
        <v>-279</v>
      </c>
      <c r="D21" s="766">
        <v>-0.4112133003183587</v>
      </c>
      <c r="E21" s="13">
        <v>1592</v>
      </c>
      <c r="F21" s="13">
        <v>617</v>
      </c>
      <c r="G21" s="14">
        <v>366</v>
      </c>
      <c r="H21" s="14">
        <v>251</v>
      </c>
      <c r="I21" s="13">
        <v>953</v>
      </c>
      <c r="J21" s="13">
        <v>583</v>
      </c>
      <c r="K21" s="13">
        <v>370</v>
      </c>
      <c r="L21" s="13">
        <v>22</v>
      </c>
      <c r="M21" s="749">
        <v>2.3746662490117987</v>
      </c>
      <c r="N21" s="13">
        <v>1871</v>
      </c>
      <c r="O21" s="13">
        <v>909</v>
      </c>
      <c r="P21" s="13">
        <v>445</v>
      </c>
      <c r="Q21" s="13">
        <v>464</v>
      </c>
      <c r="R21" s="13">
        <v>957</v>
      </c>
      <c r="S21" s="13">
        <v>478</v>
      </c>
      <c r="T21" s="13">
        <v>479</v>
      </c>
      <c r="U21" s="13">
        <v>5</v>
      </c>
      <c r="V21" s="749">
        <v>2.790829492400173</v>
      </c>
      <c r="W21" s="9">
        <v>3463</v>
      </c>
      <c r="X21" s="13"/>
      <c r="Y21" s="44"/>
      <c r="Z21" s="44"/>
      <c r="AA21" s="41"/>
      <c r="AB21" s="44"/>
      <c r="AC21" s="44"/>
      <c r="AD21" s="44"/>
      <c r="AF21" s="37"/>
      <c r="AH21" s="37"/>
      <c r="AJ21" s="37"/>
      <c r="AK21" s="42"/>
    </row>
    <row r="22" spans="2:37" ht="13.5" customHeight="1">
      <c r="B22" s="10" t="s">
        <v>42</v>
      </c>
      <c r="C22" s="748">
        <v>-183</v>
      </c>
      <c r="D22" s="766">
        <v>-0.5009992608207627</v>
      </c>
      <c r="E22" s="13">
        <v>951</v>
      </c>
      <c r="F22" s="13">
        <v>504</v>
      </c>
      <c r="G22" s="14">
        <v>262</v>
      </c>
      <c r="H22" s="14">
        <v>242</v>
      </c>
      <c r="I22" s="13">
        <v>426</v>
      </c>
      <c r="J22" s="13">
        <v>235</v>
      </c>
      <c r="K22" s="13">
        <v>191</v>
      </c>
      <c r="L22" s="13">
        <v>21</v>
      </c>
      <c r="M22" s="749">
        <v>2.6350059571638362</v>
      </c>
      <c r="N22" s="13">
        <v>1134</v>
      </c>
      <c r="O22" s="13">
        <v>658</v>
      </c>
      <c r="P22" s="13">
        <v>320</v>
      </c>
      <c r="Q22" s="13">
        <v>338</v>
      </c>
      <c r="R22" s="13">
        <v>457</v>
      </c>
      <c r="S22" s="13">
        <v>249</v>
      </c>
      <c r="T22" s="13">
        <v>208</v>
      </c>
      <c r="U22" s="13">
        <v>19</v>
      </c>
      <c r="V22" s="749">
        <v>3.1420575766811667</v>
      </c>
      <c r="W22" s="9">
        <v>2085</v>
      </c>
      <c r="X22" s="13"/>
      <c r="Y22" s="44"/>
      <c r="Z22" s="44"/>
      <c r="AA22" s="41"/>
      <c r="AB22" s="44"/>
      <c r="AC22" s="44"/>
      <c r="AD22" s="44"/>
      <c r="AF22" s="37"/>
      <c r="AH22" s="37"/>
      <c r="AJ22" s="37"/>
      <c r="AK22" s="42"/>
    </row>
    <row r="23" spans="2:37" ht="13.5" customHeight="1">
      <c r="B23" s="10" t="s">
        <v>43</v>
      </c>
      <c r="C23" s="748">
        <v>1361</v>
      </c>
      <c r="D23" s="766">
        <v>1.8725921849201983</v>
      </c>
      <c r="E23" s="13">
        <v>4739</v>
      </c>
      <c r="F23" s="13">
        <v>2950</v>
      </c>
      <c r="G23" s="14">
        <v>1488</v>
      </c>
      <c r="H23" s="14">
        <v>1462</v>
      </c>
      <c r="I23" s="13">
        <v>1768</v>
      </c>
      <c r="J23" s="13">
        <v>1006</v>
      </c>
      <c r="K23" s="13">
        <v>762</v>
      </c>
      <c r="L23" s="13">
        <v>21</v>
      </c>
      <c r="M23" s="749">
        <v>6.383351293103448</v>
      </c>
      <c r="N23" s="13">
        <v>3378</v>
      </c>
      <c r="O23" s="13">
        <v>1929</v>
      </c>
      <c r="P23" s="13">
        <v>1021</v>
      </c>
      <c r="Q23" s="13">
        <v>908</v>
      </c>
      <c r="R23" s="13">
        <v>1414</v>
      </c>
      <c r="S23" s="13">
        <v>775</v>
      </c>
      <c r="T23" s="13">
        <v>639</v>
      </c>
      <c r="U23" s="13">
        <v>35</v>
      </c>
      <c r="V23" s="749">
        <v>4.5501077586206895</v>
      </c>
      <c r="W23" s="9">
        <v>8117</v>
      </c>
      <c r="X23" s="13"/>
      <c r="Y23" s="44"/>
      <c r="Z23" s="44"/>
      <c r="AA23" s="41"/>
      <c r="AB23" s="44"/>
      <c r="AC23" s="44"/>
      <c r="AD23" s="44"/>
      <c r="AF23" s="37"/>
      <c r="AH23" s="37"/>
      <c r="AJ23" s="37"/>
      <c r="AK23" s="42"/>
    </row>
    <row r="24" spans="2:37" ht="13.5" customHeight="1">
      <c r="B24" s="10" t="s">
        <v>44</v>
      </c>
      <c r="C24" s="748">
        <v>-161</v>
      </c>
      <c r="D24" s="766">
        <v>-0.521744766349083</v>
      </c>
      <c r="E24" s="13">
        <v>917</v>
      </c>
      <c r="F24" s="13">
        <v>525</v>
      </c>
      <c r="G24" s="14">
        <v>272</v>
      </c>
      <c r="H24" s="14">
        <v>253</v>
      </c>
      <c r="I24" s="13">
        <v>371</v>
      </c>
      <c r="J24" s="13">
        <v>246</v>
      </c>
      <c r="K24" s="13">
        <v>125</v>
      </c>
      <c r="L24" s="13">
        <v>21</v>
      </c>
      <c r="M24" s="749">
        <v>3.0072475650149215</v>
      </c>
      <c r="N24" s="13">
        <v>1078</v>
      </c>
      <c r="O24" s="13">
        <v>706</v>
      </c>
      <c r="P24" s="13">
        <v>357</v>
      </c>
      <c r="Q24" s="13">
        <v>349</v>
      </c>
      <c r="R24" s="13">
        <v>363</v>
      </c>
      <c r="S24" s="13">
        <v>229</v>
      </c>
      <c r="T24" s="13">
        <v>134</v>
      </c>
      <c r="U24" s="13">
        <v>9</v>
      </c>
      <c r="V24" s="749">
        <v>3.5352375955137245</v>
      </c>
      <c r="W24" s="9">
        <v>1995</v>
      </c>
      <c r="X24" s="13"/>
      <c r="Y24" s="44"/>
      <c r="Z24" s="44"/>
      <c r="AA24" s="41"/>
      <c r="AB24" s="44"/>
      <c r="AC24" s="44"/>
      <c r="AD24" s="44"/>
      <c r="AF24" s="37"/>
      <c r="AH24" s="37"/>
      <c r="AJ24" s="37"/>
      <c r="AK24" s="42"/>
    </row>
    <row r="25" spans="2:37" ht="13.5" customHeight="1">
      <c r="B25" s="10" t="s">
        <v>45</v>
      </c>
      <c r="C25" s="748">
        <v>73</v>
      </c>
      <c r="D25" s="766">
        <v>0.11806757346876061</v>
      </c>
      <c r="E25" s="13">
        <v>4249</v>
      </c>
      <c r="F25" s="13">
        <v>2197</v>
      </c>
      <c r="G25" s="14">
        <v>1167</v>
      </c>
      <c r="H25" s="14">
        <v>1030</v>
      </c>
      <c r="I25" s="13">
        <v>2006</v>
      </c>
      <c r="J25" s="13">
        <v>1318</v>
      </c>
      <c r="K25" s="13">
        <v>688</v>
      </c>
      <c r="L25" s="13">
        <v>46</v>
      </c>
      <c r="M25" s="749">
        <v>6.849248823263911</v>
      </c>
      <c r="N25" s="13">
        <v>4176</v>
      </c>
      <c r="O25" s="13">
        <v>2269</v>
      </c>
      <c r="P25" s="13">
        <v>1252</v>
      </c>
      <c r="Q25" s="13">
        <v>1017</v>
      </c>
      <c r="R25" s="13">
        <v>1832</v>
      </c>
      <c r="S25" s="13">
        <v>1174</v>
      </c>
      <c r="T25" s="13">
        <v>658</v>
      </c>
      <c r="U25" s="13">
        <v>75</v>
      </c>
      <c r="V25" s="749">
        <v>6.731575214391644</v>
      </c>
      <c r="W25" s="9">
        <v>8425</v>
      </c>
      <c r="X25" s="13"/>
      <c r="Y25" s="44"/>
      <c r="Z25" s="44"/>
      <c r="AA25" s="41"/>
      <c r="AB25" s="44"/>
      <c r="AC25" s="44"/>
      <c r="AD25" s="44"/>
      <c r="AF25" s="37"/>
      <c r="AH25" s="37"/>
      <c r="AJ25" s="37"/>
      <c r="AK25" s="42"/>
    </row>
    <row r="26" spans="2:37" ht="13.5" customHeight="1">
      <c r="B26" s="10" t="s">
        <v>46</v>
      </c>
      <c r="C26" s="748">
        <v>53</v>
      </c>
      <c r="D26" s="766">
        <v>0.12139535949059758</v>
      </c>
      <c r="E26" s="13">
        <v>2172</v>
      </c>
      <c r="F26" s="13">
        <v>1194</v>
      </c>
      <c r="G26" s="14">
        <v>575</v>
      </c>
      <c r="H26" s="14">
        <v>619</v>
      </c>
      <c r="I26" s="13">
        <v>956</v>
      </c>
      <c r="J26" s="13">
        <v>607</v>
      </c>
      <c r="K26" s="13">
        <v>349</v>
      </c>
      <c r="L26" s="13">
        <v>22</v>
      </c>
      <c r="M26" s="749">
        <v>4.969569395506338</v>
      </c>
      <c r="N26" s="13">
        <v>2119</v>
      </c>
      <c r="O26" s="13">
        <v>1296</v>
      </c>
      <c r="P26" s="13">
        <v>643</v>
      </c>
      <c r="Q26" s="13">
        <v>653</v>
      </c>
      <c r="R26" s="13">
        <v>811</v>
      </c>
      <c r="S26" s="13">
        <v>491</v>
      </c>
      <c r="T26" s="13">
        <v>320</v>
      </c>
      <c r="U26" s="13">
        <v>12</v>
      </c>
      <c r="V26" s="749">
        <v>4.848304580606782</v>
      </c>
      <c r="W26" s="9">
        <v>4291</v>
      </c>
      <c r="X26" s="13"/>
      <c r="Y26" s="44"/>
      <c r="Z26" s="44"/>
      <c r="AA26" s="41"/>
      <c r="AB26" s="44"/>
      <c r="AC26" s="44"/>
      <c r="AD26" s="44"/>
      <c r="AF26" s="37"/>
      <c r="AH26" s="37"/>
      <c r="AJ26" s="37"/>
      <c r="AK26" s="42"/>
    </row>
    <row r="27" spans="2:37" ht="13.5" customHeight="1">
      <c r="B27" s="10" t="s">
        <v>93</v>
      </c>
      <c r="C27" s="748">
        <v>-123</v>
      </c>
      <c r="D27" s="766">
        <v>-0.14818027395279915</v>
      </c>
      <c r="E27" s="13">
        <v>1950</v>
      </c>
      <c r="F27" s="13">
        <v>1190</v>
      </c>
      <c r="G27" s="14">
        <v>608</v>
      </c>
      <c r="H27" s="14">
        <v>582</v>
      </c>
      <c r="I27" s="13">
        <v>732</v>
      </c>
      <c r="J27" s="13">
        <v>410</v>
      </c>
      <c r="K27" s="13">
        <v>322</v>
      </c>
      <c r="L27" s="13">
        <v>28</v>
      </c>
      <c r="M27" s="749">
        <v>2.3707341981447487</v>
      </c>
      <c r="N27" s="13">
        <v>2073</v>
      </c>
      <c r="O27" s="13">
        <v>1306</v>
      </c>
      <c r="P27" s="13">
        <v>622</v>
      </c>
      <c r="Q27" s="13">
        <v>684</v>
      </c>
      <c r="R27" s="13">
        <v>732</v>
      </c>
      <c r="S27" s="13">
        <v>398</v>
      </c>
      <c r="T27" s="13">
        <v>334</v>
      </c>
      <c r="U27" s="13">
        <v>35</v>
      </c>
      <c r="V27" s="749">
        <v>2.5202728167969557</v>
      </c>
      <c r="W27" s="9">
        <v>4023</v>
      </c>
      <c r="X27" s="13"/>
      <c r="Y27" s="44"/>
      <c r="Z27" s="44"/>
      <c r="AA27" s="41"/>
      <c r="AB27" s="44"/>
      <c r="AC27" s="44"/>
      <c r="AD27" s="44"/>
      <c r="AF27" s="37"/>
      <c r="AH27" s="37"/>
      <c r="AJ27" s="37"/>
      <c r="AK27" s="42"/>
    </row>
    <row r="28" spans="2:37" ht="13.5" customHeight="1">
      <c r="B28" s="8" t="s">
        <v>110</v>
      </c>
      <c r="C28" s="748">
        <v>-374</v>
      </c>
      <c r="D28" s="766">
        <v>-0.5128838057624003</v>
      </c>
      <c r="E28" s="13">
        <v>1365</v>
      </c>
      <c r="F28" s="13">
        <v>758</v>
      </c>
      <c r="G28" s="14">
        <v>373</v>
      </c>
      <c r="H28" s="14">
        <v>385</v>
      </c>
      <c r="I28" s="13">
        <v>592</v>
      </c>
      <c r="J28" s="13">
        <v>347</v>
      </c>
      <c r="K28" s="13">
        <v>245</v>
      </c>
      <c r="L28" s="13">
        <v>15</v>
      </c>
      <c r="M28" s="749">
        <v>1.900161478924216</v>
      </c>
      <c r="N28" s="13">
        <v>1739</v>
      </c>
      <c r="O28" s="13">
        <v>1052</v>
      </c>
      <c r="P28" s="13">
        <v>523</v>
      </c>
      <c r="Q28" s="13">
        <v>529</v>
      </c>
      <c r="R28" s="13">
        <v>674</v>
      </c>
      <c r="S28" s="13">
        <v>375</v>
      </c>
      <c r="T28" s="13">
        <v>299</v>
      </c>
      <c r="U28" s="13">
        <v>13</v>
      </c>
      <c r="V28" s="749">
        <v>2.4207918035525364</v>
      </c>
      <c r="W28" s="9">
        <v>3104</v>
      </c>
      <c r="X28" s="13"/>
      <c r="Y28" s="44"/>
      <c r="Z28" s="44"/>
      <c r="AA28" s="41"/>
      <c r="AB28" s="44"/>
      <c r="AC28" s="44"/>
      <c r="AD28" s="44"/>
      <c r="AF28" s="37"/>
      <c r="AH28" s="37"/>
      <c r="AJ28" s="37"/>
      <c r="AK28" s="42"/>
    </row>
    <row r="29" spans="2:37" ht="13.5" customHeight="1">
      <c r="B29" s="10" t="s">
        <v>48</v>
      </c>
      <c r="C29" s="748">
        <v>-90</v>
      </c>
      <c r="D29" s="766">
        <v>-0.22480329711502436</v>
      </c>
      <c r="E29" s="13">
        <v>1695</v>
      </c>
      <c r="F29" s="13">
        <v>1049</v>
      </c>
      <c r="G29" s="14">
        <v>520</v>
      </c>
      <c r="H29" s="14">
        <v>529</v>
      </c>
      <c r="I29" s="13">
        <v>634</v>
      </c>
      <c r="J29" s="13">
        <v>384</v>
      </c>
      <c r="K29" s="13">
        <v>250</v>
      </c>
      <c r="L29" s="13">
        <v>12</v>
      </c>
      <c r="M29" s="749">
        <v>4.247268718051519</v>
      </c>
      <c r="N29" s="13">
        <v>1785</v>
      </c>
      <c r="O29" s="13">
        <v>1160</v>
      </c>
      <c r="P29" s="13">
        <v>543</v>
      </c>
      <c r="Q29" s="13">
        <v>617</v>
      </c>
      <c r="R29" s="13">
        <v>604</v>
      </c>
      <c r="S29" s="13">
        <v>344</v>
      </c>
      <c r="T29" s="13">
        <v>260</v>
      </c>
      <c r="U29" s="13">
        <v>21</v>
      </c>
      <c r="V29" s="749">
        <v>4.472787411045404</v>
      </c>
      <c r="W29" s="9">
        <v>3480</v>
      </c>
      <c r="X29" s="13"/>
      <c r="Y29" s="44"/>
      <c r="Z29" s="44"/>
      <c r="AA29" s="41"/>
      <c r="AB29" s="44"/>
      <c r="AC29" s="44"/>
      <c r="AD29" s="44"/>
      <c r="AF29" s="37"/>
      <c r="AH29" s="37"/>
      <c r="AJ29" s="37"/>
      <c r="AK29" s="42"/>
    </row>
    <row r="30" spans="2:37" ht="13.5" customHeight="1">
      <c r="B30" s="10" t="s">
        <v>111</v>
      </c>
      <c r="C30" s="748">
        <v>1</v>
      </c>
      <c r="D30" s="766">
        <v>0.0007420104029858499</v>
      </c>
      <c r="E30" s="13">
        <v>4297</v>
      </c>
      <c r="F30" s="13">
        <v>2340</v>
      </c>
      <c r="G30" s="14">
        <v>1145</v>
      </c>
      <c r="H30" s="14">
        <v>1195</v>
      </c>
      <c r="I30" s="13">
        <v>1892</v>
      </c>
      <c r="J30" s="13">
        <v>1123</v>
      </c>
      <c r="K30" s="13">
        <v>769</v>
      </c>
      <c r="L30" s="13">
        <v>65</v>
      </c>
      <c r="M30" s="749">
        <v>3.1983386800247113</v>
      </c>
      <c r="N30" s="13">
        <v>4296</v>
      </c>
      <c r="O30" s="13">
        <v>2458</v>
      </c>
      <c r="P30" s="13">
        <v>1214</v>
      </c>
      <c r="Q30" s="13">
        <v>1244</v>
      </c>
      <c r="R30" s="13">
        <v>1754</v>
      </c>
      <c r="S30" s="13">
        <v>990</v>
      </c>
      <c r="T30" s="13">
        <v>764</v>
      </c>
      <c r="U30" s="13">
        <v>84</v>
      </c>
      <c r="V30" s="749">
        <v>3.1975943610393673</v>
      </c>
      <c r="W30" s="9">
        <v>8593</v>
      </c>
      <c r="X30" s="13"/>
      <c r="Y30" s="44"/>
      <c r="Z30" s="44"/>
      <c r="AA30" s="41"/>
      <c r="AB30" s="44"/>
      <c r="AC30" s="44"/>
      <c r="AD30" s="44"/>
      <c r="AF30" s="37"/>
      <c r="AH30" s="37"/>
      <c r="AJ30" s="37"/>
      <c r="AK30" s="42"/>
    </row>
    <row r="31" spans="2:37" ht="13.5" customHeight="1">
      <c r="B31" s="10"/>
      <c r="C31" s="748"/>
      <c r="D31" s="764"/>
      <c r="E31" s="13"/>
      <c r="F31" s="13"/>
      <c r="G31" s="14"/>
      <c r="H31" s="14"/>
      <c r="I31" s="13"/>
      <c r="J31" s="13"/>
      <c r="K31" s="13"/>
      <c r="L31" s="13"/>
      <c r="M31" s="749"/>
      <c r="N31" s="13"/>
      <c r="O31" s="13"/>
      <c r="P31" s="13"/>
      <c r="Q31" s="13"/>
      <c r="R31" s="13"/>
      <c r="S31" s="13"/>
      <c r="T31" s="13"/>
      <c r="U31" s="13"/>
      <c r="V31" s="749"/>
      <c r="W31" s="9"/>
      <c r="X31" s="13"/>
      <c r="Y31" s="44"/>
      <c r="Z31" s="44"/>
      <c r="AA31" s="41"/>
      <c r="AB31" s="44"/>
      <c r="AC31" s="44"/>
      <c r="AD31" s="44"/>
      <c r="AF31" s="37"/>
      <c r="AH31" s="37"/>
      <c r="AJ31" s="37"/>
      <c r="AK31" s="42"/>
    </row>
    <row r="32" spans="1:37" s="37" customFormat="1" ht="13.5" customHeight="1">
      <c r="A32" s="18"/>
      <c r="B32" s="47" t="s">
        <v>51</v>
      </c>
      <c r="C32" s="748">
        <v>-11</v>
      </c>
      <c r="D32" s="764">
        <v>-0.07719839988771142</v>
      </c>
      <c r="E32" s="40">
        <v>494</v>
      </c>
      <c r="F32" s="40">
        <v>308</v>
      </c>
      <c r="G32" s="52">
        <v>135</v>
      </c>
      <c r="H32" s="52">
        <v>173</v>
      </c>
      <c r="I32" s="40">
        <v>183</v>
      </c>
      <c r="J32" s="40">
        <v>102</v>
      </c>
      <c r="K32" s="40">
        <v>81</v>
      </c>
      <c r="L32" s="40">
        <v>3</v>
      </c>
      <c r="M32" s="39">
        <v>3.50354609929078</v>
      </c>
      <c r="N32" s="40">
        <v>505</v>
      </c>
      <c r="O32" s="40">
        <v>348</v>
      </c>
      <c r="P32" s="40">
        <v>158</v>
      </c>
      <c r="Q32" s="40">
        <v>190</v>
      </c>
      <c r="R32" s="40">
        <v>155</v>
      </c>
      <c r="S32" s="40">
        <v>84</v>
      </c>
      <c r="T32" s="40">
        <v>71</v>
      </c>
      <c r="U32" s="40">
        <v>2</v>
      </c>
      <c r="V32" s="39">
        <v>3.5815602836879434</v>
      </c>
      <c r="W32" s="9">
        <v>999</v>
      </c>
      <c r="X32" s="40"/>
      <c r="Y32" s="41"/>
      <c r="Z32" s="41"/>
      <c r="AA32" s="41"/>
      <c r="AB32" s="41"/>
      <c r="AC32" s="41"/>
      <c r="AD32" s="41"/>
      <c r="AK32" s="42"/>
    </row>
    <row r="33" spans="2:37" ht="13.5" customHeight="1">
      <c r="B33" s="10" t="s">
        <v>52</v>
      </c>
      <c r="C33" s="748">
        <v>-1</v>
      </c>
      <c r="D33" s="766">
        <v>-0.007897022822395957</v>
      </c>
      <c r="E33" s="13">
        <v>429</v>
      </c>
      <c r="F33" s="13">
        <v>274</v>
      </c>
      <c r="G33" s="14">
        <v>118</v>
      </c>
      <c r="H33" s="14">
        <v>156</v>
      </c>
      <c r="I33" s="13">
        <v>154</v>
      </c>
      <c r="J33" s="13">
        <v>88</v>
      </c>
      <c r="K33" s="13">
        <v>66</v>
      </c>
      <c r="L33" s="13">
        <v>1</v>
      </c>
      <c r="M33" s="749">
        <v>3.4180543382997373</v>
      </c>
      <c r="N33" s="13">
        <v>430</v>
      </c>
      <c r="O33" s="13">
        <v>306</v>
      </c>
      <c r="P33" s="13">
        <v>138</v>
      </c>
      <c r="Q33" s="13">
        <v>168</v>
      </c>
      <c r="R33" s="13">
        <v>122</v>
      </c>
      <c r="S33" s="13">
        <v>67</v>
      </c>
      <c r="T33" s="13">
        <v>55</v>
      </c>
      <c r="U33" s="13">
        <v>2</v>
      </c>
      <c r="V33" s="749">
        <v>3.4260218309298063</v>
      </c>
      <c r="W33" s="9">
        <v>859</v>
      </c>
      <c r="X33" s="13"/>
      <c r="Y33" s="44"/>
      <c r="Z33" s="44"/>
      <c r="AA33" s="41"/>
      <c r="AB33" s="44"/>
      <c r="AC33" s="44"/>
      <c r="AD33" s="44"/>
      <c r="AF33" s="37"/>
      <c r="AH33" s="37"/>
      <c r="AJ33" s="37"/>
      <c r="AK33" s="42"/>
    </row>
    <row r="34" spans="2:37" ht="13.5" customHeight="1">
      <c r="B34" s="10" t="s">
        <v>53</v>
      </c>
      <c r="C34" s="748">
        <v>-10</v>
      </c>
      <c r="D34" s="766">
        <v>-0.6305170239596469</v>
      </c>
      <c r="E34" s="13">
        <v>65</v>
      </c>
      <c r="F34" s="13">
        <v>34</v>
      </c>
      <c r="G34" s="14">
        <v>17</v>
      </c>
      <c r="H34" s="14">
        <v>17</v>
      </c>
      <c r="I34" s="13">
        <v>29</v>
      </c>
      <c r="J34" s="13">
        <v>14</v>
      </c>
      <c r="K34" s="13">
        <v>15</v>
      </c>
      <c r="L34" s="13">
        <v>2</v>
      </c>
      <c r="M34" s="749">
        <v>4.196255648805681</v>
      </c>
      <c r="N34" s="13">
        <v>75</v>
      </c>
      <c r="O34" s="13">
        <v>42</v>
      </c>
      <c r="P34" s="13">
        <v>20</v>
      </c>
      <c r="Q34" s="13">
        <v>22</v>
      </c>
      <c r="R34" s="13">
        <v>33</v>
      </c>
      <c r="S34" s="13">
        <v>17</v>
      </c>
      <c r="T34" s="13">
        <v>16</v>
      </c>
      <c r="U34" s="13">
        <v>0</v>
      </c>
      <c r="V34" s="749">
        <v>4.841833440929632</v>
      </c>
      <c r="W34" s="9">
        <v>140</v>
      </c>
      <c r="X34" s="13"/>
      <c r="Y34" s="44"/>
      <c r="Z34" s="44"/>
      <c r="AA34" s="41"/>
      <c r="AB34" s="44"/>
      <c r="AC34" s="44"/>
      <c r="AD34" s="44"/>
      <c r="AF34" s="37"/>
      <c r="AH34" s="37"/>
      <c r="AJ34" s="37"/>
      <c r="AK34" s="42"/>
    </row>
    <row r="35" spans="2:37" ht="13.5" customHeight="1">
      <c r="B35" s="10"/>
      <c r="C35" s="748"/>
      <c r="D35" s="764"/>
      <c r="E35" s="13"/>
      <c r="F35" s="13"/>
      <c r="G35" s="14"/>
      <c r="H35" s="14"/>
      <c r="I35" s="13"/>
      <c r="J35" s="13"/>
      <c r="K35" s="13"/>
      <c r="L35" s="13"/>
      <c r="M35" s="749"/>
      <c r="N35" s="13"/>
      <c r="O35" s="13"/>
      <c r="P35" s="13"/>
      <c r="Q35" s="13"/>
      <c r="R35" s="13"/>
      <c r="S35" s="13"/>
      <c r="T35" s="13"/>
      <c r="U35" s="13"/>
      <c r="V35" s="749"/>
      <c r="W35" s="9"/>
      <c r="X35" s="13"/>
      <c r="Y35" s="44"/>
      <c r="Z35" s="44"/>
      <c r="AA35" s="41"/>
      <c r="AB35" s="44"/>
      <c r="AC35" s="44"/>
      <c r="AD35" s="44"/>
      <c r="AF35" s="37"/>
      <c r="AH35" s="37"/>
      <c r="AJ35" s="37"/>
      <c r="AK35" s="42"/>
    </row>
    <row r="36" spans="1:37" s="37" customFormat="1" ht="13.5" customHeight="1">
      <c r="A36" s="18"/>
      <c r="B36" s="38" t="s">
        <v>54</v>
      </c>
      <c r="C36" s="748">
        <v>-157</v>
      </c>
      <c r="D36" s="764">
        <v>-0.18593964659623857</v>
      </c>
      <c r="E36" s="762">
        <v>3391</v>
      </c>
      <c r="F36" s="762">
        <v>2034</v>
      </c>
      <c r="G36" s="762">
        <v>1060</v>
      </c>
      <c r="H36" s="762">
        <v>974</v>
      </c>
      <c r="I36" s="762">
        <v>1340</v>
      </c>
      <c r="J36" s="762">
        <v>814</v>
      </c>
      <c r="K36" s="762">
        <v>526</v>
      </c>
      <c r="L36" s="762">
        <v>17</v>
      </c>
      <c r="M36" s="39">
        <v>4.034023316678563</v>
      </c>
      <c r="N36" s="762">
        <v>3548</v>
      </c>
      <c r="O36" s="762">
        <v>2264</v>
      </c>
      <c r="P36" s="762">
        <v>1114</v>
      </c>
      <c r="Q36" s="762">
        <v>1150</v>
      </c>
      <c r="R36" s="762">
        <v>1253</v>
      </c>
      <c r="S36" s="762">
        <v>767</v>
      </c>
      <c r="T36" s="762">
        <v>486</v>
      </c>
      <c r="U36" s="762">
        <v>31</v>
      </c>
      <c r="V36" s="39">
        <v>4.220794670473471</v>
      </c>
      <c r="W36" s="9">
        <v>6939</v>
      </c>
      <c r="X36" s="40"/>
      <c r="Y36" s="41"/>
      <c r="Z36" s="41"/>
      <c r="AA36" s="41"/>
      <c r="AB36" s="41"/>
      <c r="AC36" s="41"/>
      <c r="AD36" s="41"/>
      <c r="AK36" s="42"/>
    </row>
    <row r="37" spans="2:37" ht="13.5" customHeight="1">
      <c r="B37" s="10" t="s">
        <v>55</v>
      </c>
      <c r="C37" s="748">
        <v>-20</v>
      </c>
      <c r="D37" s="766">
        <v>-0.08439886905515466</v>
      </c>
      <c r="E37" s="13">
        <v>1074</v>
      </c>
      <c r="F37" s="13">
        <v>722</v>
      </c>
      <c r="G37" s="14">
        <v>346</v>
      </c>
      <c r="H37" s="14">
        <v>376</v>
      </c>
      <c r="I37" s="13">
        <v>350</v>
      </c>
      <c r="J37" s="13">
        <v>194</v>
      </c>
      <c r="K37" s="13">
        <v>156</v>
      </c>
      <c r="L37" s="13">
        <v>2</v>
      </c>
      <c r="M37" s="749">
        <v>4.534132646599401</v>
      </c>
      <c r="N37" s="13">
        <v>1094</v>
      </c>
      <c r="O37" s="13">
        <v>763</v>
      </c>
      <c r="P37" s="13">
        <v>384</v>
      </c>
      <c r="Q37" s="13">
        <v>379</v>
      </c>
      <c r="R37" s="13">
        <v>331</v>
      </c>
      <c r="S37" s="13">
        <v>189</v>
      </c>
      <c r="T37" s="13">
        <v>142</v>
      </c>
      <c r="U37" s="13">
        <v>0</v>
      </c>
      <c r="V37" s="749">
        <v>4.6185671465360745</v>
      </c>
      <c r="W37" s="9">
        <v>2168</v>
      </c>
      <c r="X37" s="13"/>
      <c r="Y37" s="44"/>
      <c r="Z37" s="44"/>
      <c r="AA37" s="41"/>
      <c r="AB37" s="44"/>
      <c r="AC37" s="44"/>
      <c r="AD37" s="44"/>
      <c r="AF37" s="37"/>
      <c r="AH37" s="37"/>
      <c r="AJ37" s="37"/>
      <c r="AK37" s="42"/>
    </row>
    <row r="38" spans="2:37" ht="13.5" customHeight="1">
      <c r="B38" s="8" t="s">
        <v>56</v>
      </c>
      <c r="C38" s="748">
        <v>-109</v>
      </c>
      <c r="D38" s="766">
        <v>-0.9300341296928327</v>
      </c>
      <c r="E38" s="13">
        <v>291</v>
      </c>
      <c r="F38" s="13">
        <v>187</v>
      </c>
      <c r="G38" s="14">
        <v>91</v>
      </c>
      <c r="H38" s="14">
        <v>96</v>
      </c>
      <c r="I38" s="13">
        <v>103</v>
      </c>
      <c r="J38" s="13">
        <v>67</v>
      </c>
      <c r="K38" s="13">
        <v>36</v>
      </c>
      <c r="L38" s="13">
        <v>1</v>
      </c>
      <c r="M38" s="749">
        <v>2.5199168687218565</v>
      </c>
      <c r="N38" s="13">
        <v>400</v>
      </c>
      <c r="O38" s="13">
        <v>294</v>
      </c>
      <c r="P38" s="13">
        <v>126</v>
      </c>
      <c r="Q38" s="13">
        <v>168</v>
      </c>
      <c r="R38" s="13">
        <v>96</v>
      </c>
      <c r="S38" s="13">
        <v>56</v>
      </c>
      <c r="T38" s="13">
        <v>40</v>
      </c>
      <c r="U38" s="13">
        <v>10</v>
      </c>
      <c r="V38" s="749">
        <v>3.4638032559750607</v>
      </c>
      <c r="W38" s="9">
        <v>691</v>
      </c>
      <c r="X38" s="13"/>
      <c r="Y38" s="44"/>
      <c r="Z38" s="44"/>
      <c r="AA38" s="41"/>
      <c r="AB38" s="44"/>
      <c r="AC38" s="44"/>
      <c r="AD38" s="44"/>
      <c r="AF38" s="37"/>
      <c r="AH38" s="37"/>
      <c r="AJ38" s="37"/>
      <c r="AK38" s="42"/>
    </row>
    <row r="39" spans="2:37" ht="13.5" customHeight="1">
      <c r="B39" s="10" t="s">
        <v>57</v>
      </c>
      <c r="C39" s="748">
        <v>32</v>
      </c>
      <c r="D39" s="766">
        <v>0.0812409555967402</v>
      </c>
      <c r="E39" s="13">
        <v>1796</v>
      </c>
      <c r="F39" s="13">
        <v>995</v>
      </c>
      <c r="G39" s="14">
        <v>553</v>
      </c>
      <c r="H39" s="14">
        <v>442</v>
      </c>
      <c r="I39" s="13">
        <v>790</v>
      </c>
      <c r="J39" s="13">
        <v>497</v>
      </c>
      <c r="K39" s="13">
        <v>293</v>
      </c>
      <c r="L39" s="13">
        <v>11</v>
      </c>
      <c r="M39" s="749">
        <v>4.562660366333867</v>
      </c>
      <c r="N39" s="13">
        <v>1764</v>
      </c>
      <c r="O39" s="13">
        <v>1009</v>
      </c>
      <c r="P39" s="13">
        <v>517</v>
      </c>
      <c r="Q39" s="13">
        <v>492</v>
      </c>
      <c r="R39" s="13">
        <v>738</v>
      </c>
      <c r="S39" s="13">
        <v>469</v>
      </c>
      <c r="T39" s="13">
        <v>269</v>
      </c>
      <c r="U39" s="13">
        <v>17</v>
      </c>
      <c r="V39" s="749">
        <v>4.481365749561771</v>
      </c>
      <c r="W39" s="9">
        <v>3560</v>
      </c>
      <c r="X39" s="13"/>
      <c r="Y39" s="44"/>
      <c r="Z39" s="44"/>
      <c r="AA39" s="41"/>
      <c r="AB39" s="44"/>
      <c r="AC39" s="44"/>
      <c r="AD39" s="44"/>
      <c r="AF39" s="37"/>
      <c r="AH39" s="37"/>
      <c r="AJ39" s="37"/>
      <c r="AK39" s="42"/>
    </row>
    <row r="40" spans="2:37" ht="13.5" customHeight="1">
      <c r="B40" s="10" t="s">
        <v>58</v>
      </c>
      <c r="C40" s="748">
        <v>-60</v>
      </c>
      <c r="D40" s="766">
        <v>-0.6230529595015576</v>
      </c>
      <c r="E40" s="13">
        <v>230</v>
      </c>
      <c r="F40" s="13">
        <v>130</v>
      </c>
      <c r="G40" s="14">
        <v>70</v>
      </c>
      <c r="H40" s="14">
        <v>60</v>
      </c>
      <c r="I40" s="13">
        <v>97</v>
      </c>
      <c r="J40" s="13">
        <v>56</v>
      </c>
      <c r="K40" s="13">
        <v>41</v>
      </c>
      <c r="L40" s="13">
        <v>3</v>
      </c>
      <c r="M40" s="749">
        <v>2.430775734517016</v>
      </c>
      <c r="N40" s="13">
        <v>290</v>
      </c>
      <c r="O40" s="13">
        <v>198</v>
      </c>
      <c r="P40" s="13">
        <v>87</v>
      </c>
      <c r="Q40" s="13">
        <v>111</v>
      </c>
      <c r="R40" s="13">
        <v>88</v>
      </c>
      <c r="S40" s="13">
        <v>53</v>
      </c>
      <c r="T40" s="13">
        <v>35</v>
      </c>
      <c r="U40" s="13">
        <v>4</v>
      </c>
      <c r="V40" s="749">
        <v>3.064891143521454</v>
      </c>
      <c r="W40" s="9">
        <v>520</v>
      </c>
      <c r="X40" s="13"/>
      <c r="Y40" s="44"/>
      <c r="Z40" s="44"/>
      <c r="AA40" s="41"/>
      <c r="AB40" s="44"/>
      <c r="AC40" s="44"/>
      <c r="AD40" s="44"/>
      <c r="AF40" s="37"/>
      <c r="AH40" s="37"/>
      <c r="AJ40" s="37"/>
      <c r="AK40" s="42"/>
    </row>
    <row r="41" spans="2:37" ht="13.5" customHeight="1">
      <c r="B41" s="8"/>
      <c r="C41" s="748"/>
      <c r="D41" s="764"/>
      <c r="E41" s="13"/>
      <c r="F41" s="13"/>
      <c r="G41" s="14"/>
      <c r="H41" s="14"/>
      <c r="I41" s="13"/>
      <c r="J41" s="13"/>
      <c r="K41" s="13"/>
      <c r="L41" s="13"/>
      <c r="M41" s="749"/>
      <c r="N41" s="13"/>
      <c r="O41" s="13"/>
      <c r="P41" s="13"/>
      <c r="Q41" s="13"/>
      <c r="R41" s="13"/>
      <c r="S41" s="13"/>
      <c r="T41" s="13"/>
      <c r="U41" s="13"/>
      <c r="V41" s="749"/>
      <c r="W41" s="9"/>
      <c r="X41" s="13"/>
      <c r="Y41" s="44"/>
      <c r="Z41" s="44"/>
      <c r="AA41" s="41"/>
      <c r="AB41" s="44"/>
      <c r="AC41" s="44"/>
      <c r="AD41" s="44"/>
      <c r="AF41" s="37"/>
      <c r="AH41" s="37"/>
      <c r="AJ41" s="37"/>
      <c r="AK41" s="42"/>
    </row>
    <row r="42" spans="1:37" s="37" customFormat="1" ht="13.5" customHeight="1">
      <c r="A42" s="18"/>
      <c r="B42" s="38" t="s">
        <v>59</v>
      </c>
      <c r="C42" s="748">
        <v>-49</v>
      </c>
      <c r="D42" s="764">
        <v>-0.3301441854197547</v>
      </c>
      <c r="E42" s="40">
        <v>363</v>
      </c>
      <c r="F42" s="40">
        <v>184</v>
      </c>
      <c r="G42" s="52">
        <v>93</v>
      </c>
      <c r="H42" s="52">
        <v>91</v>
      </c>
      <c r="I42" s="40">
        <v>169</v>
      </c>
      <c r="J42" s="40">
        <v>101</v>
      </c>
      <c r="K42" s="40">
        <v>68</v>
      </c>
      <c r="L42" s="40">
        <v>10</v>
      </c>
      <c r="M42" s="39">
        <v>2.4801858431265376</v>
      </c>
      <c r="N42" s="40">
        <v>412</v>
      </c>
      <c r="O42" s="40">
        <v>252</v>
      </c>
      <c r="P42" s="40">
        <v>117</v>
      </c>
      <c r="Q42" s="40">
        <v>135</v>
      </c>
      <c r="R42" s="40">
        <v>157</v>
      </c>
      <c r="S42" s="40">
        <v>73</v>
      </c>
      <c r="T42" s="40">
        <v>84</v>
      </c>
      <c r="U42" s="40">
        <v>3</v>
      </c>
      <c r="V42" s="39">
        <v>2.8149767696091827</v>
      </c>
      <c r="W42" s="9">
        <v>775</v>
      </c>
      <c r="X42" s="40"/>
      <c r="Y42" s="41"/>
      <c r="Z42" s="41"/>
      <c r="AA42" s="41"/>
      <c r="AB42" s="41"/>
      <c r="AC42" s="41"/>
      <c r="AD42" s="41"/>
      <c r="AK42" s="42"/>
    </row>
    <row r="43" spans="2:37" ht="13.5" customHeight="1">
      <c r="B43" s="10" t="s">
        <v>60</v>
      </c>
      <c r="C43" s="748">
        <v>-49</v>
      </c>
      <c r="D43" s="766">
        <v>-0.3301441854197547</v>
      </c>
      <c r="E43" s="13">
        <v>363</v>
      </c>
      <c r="F43" s="13">
        <v>184</v>
      </c>
      <c r="G43" s="14">
        <v>93</v>
      </c>
      <c r="H43" s="14">
        <v>91</v>
      </c>
      <c r="I43" s="13">
        <v>169</v>
      </c>
      <c r="J43" s="13">
        <v>101</v>
      </c>
      <c r="K43" s="13">
        <v>68</v>
      </c>
      <c r="L43" s="13">
        <v>10</v>
      </c>
      <c r="M43" s="749">
        <v>2.4801858431265376</v>
      </c>
      <c r="N43" s="13">
        <v>412</v>
      </c>
      <c r="O43" s="13">
        <v>252</v>
      </c>
      <c r="P43" s="13">
        <v>117</v>
      </c>
      <c r="Q43" s="13">
        <v>135</v>
      </c>
      <c r="R43" s="13">
        <v>157</v>
      </c>
      <c r="S43" s="13">
        <v>73</v>
      </c>
      <c r="T43" s="13">
        <v>84</v>
      </c>
      <c r="U43" s="13">
        <v>3</v>
      </c>
      <c r="V43" s="749">
        <v>2.8149767696091827</v>
      </c>
      <c r="W43" s="9">
        <v>775</v>
      </c>
      <c r="X43" s="13"/>
      <c r="Y43" s="44"/>
      <c r="Z43" s="44"/>
      <c r="AA43" s="41"/>
      <c r="AB43" s="44"/>
      <c r="AC43" s="44"/>
      <c r="AD43" s="44"/>
      <c r="AF43" s="37"/>
      <c r="AH43" s="37"/>
      <c r="AJ43" s="37"/>
      <c r="AK43" s="42"/>
    </row>
    <row r="44" spans="2:37" ht="13.5" customHeight="1">
      <c r="B44" s="10"/>
      <c r="C44" s="748"/>
      <c r="D44" s="764"/>
      <c r="E44" s="13"/>
      <c r="F44" s="13"/>
      <c r="G44" s="14"/>
      <c r="H44" s="14"/>
      <c r="I44" s="13"/>
      <c r="J44" s="13"/>
      <c r="K44" s="13"/>
      <c r="L44" s="13"/>
      <c r="M44" s="749"/>
      <c r="N44" s="13"/>
      <c r="O44" s="13"/>
      <c r="P44" s="13"/>
      <c r="Q44" s="13"/>
      <c r="R44" s="13"/>
      <c r="S44" s="13"/>
      <c r="T44" s="13"/>
      <c r="U44" s="13"/>
      <c r="V44" s="749"/>
      <c r="W44" s="9"/>
      <c r="X44" s="13"/>
      <c r="Y44" s="44"/>
      <c r="Z44" s="44"/>
      <c r="AA44" s="41"/>
      <c r="AB44" s="44"/>
      <c r="AC44" s="44"/>
      <c r="AD44" s="44"/>
      <c r="AF44" s="37"/>
      <c r="AH44" s="37"/>
      <c r="AJ44" s="37"/>
      <c r="AK44" s="42"/>
    </row>
    <row r="45" spans="1:37" s="37" customFormat="1" ht="13.5" customHeight="1">
      <c r="A45" s="18"/>
      <c r="B45" s="47" t="s">
        <v>61</v>
      </c>
      <c r="C45" s="748">
        <v>-383</v>
      </c>
      <c r="D45" s="764">
        <v>-0.8157614483493077</v>
      </c>
      <c r="E45" s="40">
        <v>1696</v>
      </c>
      <c r="F45" s="40">
        <v>1111</v>
      </c>
      <c r="G45" s="52">
        <v>537</v>
      </c>
      <c r="H45" s="52">
        <v>574</v>
      </c>
      <c r="I45" s="40">
        <v>575</v>
      </c>
      <c r="J45" s="40">
        <v>308</v>
      </c>
      <c r="K45" s="40">
        <v>267</v>
      </c>
      <c r="L45" s="40">
        <v>10</v>
      </c>
      <c r="M45" s="39">
        <v>3.663937436539999</v>
      </c>
      <c r="N45" s="40">
        <v>2079</v>
      </c>
      <c r="O45" s="40">
        <v>1527</v>
      </c>
      <c r="P45" s="40">
        <v>732</v>
      </c>
      <c r="Q45" s="40">
        <v>795</v>
      </c>
      <c r="R45" s="40">
        <v>539</v>
      </c>
      <c r="S45" s="40">
        <v>291</v>
      </c>
      <c r="T45" s="40">
        <v>248</v>
      </c>
      <c r="U45" s="40">
        <v>13</v>
      </c>
      <c r="V45" s="39">
        <v>4.49134783641902</v>
      </c>
      <c r="W45" s="9">
        <v>3775</v>
      </c>
      <c r="X45" s="40"/>
      <c r="Y45" s="41"/>
      <c r="Z45" s="41"/>
      <c r="AA45" s="41"/>
      <c r="AB45" s="41"/>
      <c r="AC45" s="41"/>
      <c r="AD45" s="41"/>
      <c r="AK45" s="42"/>
    </row>
    <row r="46" spans="2:37" ht="13.5" customHeight="1">
      <c r="B46" s="10" t="s">
        <v>62</v>
      </c>
      <c r="C46" s="748">
        <v>101</v>
      </c>
      <c r="D46" s="766">
        <v>0.304501190870994</v>
      </c>
      <c r="E46" s="13">
        <v>1324</v>
      </c>
      <c r="F46" s="13">
        <v>886</v>
      </c>
      <c r="G46" s="14">
        <v>428</v>
      </c>
      <c r="H46" s="14">
        <v>458</v>
      </c>
      <c r="I46" s="13">
        <v>433</v>
      </c>
      <c r="J46" s="13">
        <v>234</v>
      </c>
      <c r="K46" s="13">
        <v>199</v>
      </c>
      <c r="L46" s="13">
        <v>5</v>
      </c>
      <c r="M46" s="749">
        <v>3.999879157729374</v>
      </c>
      <c r="N46" s="13">
        <v>1223</v>
      </c>
      <c r="O46" s="13">
        <v>836</v>
      </c>
      <c r="P46" s="13">
        <v>393</v>
      </c>
      <c r="Q46" s="13">
        <v>443</v>
      </c>
      <c r="R46" s="13">
        <v>378</v>
      </c>
      <c r="S46" s="13">
        <v>208</v>
      </c>
      <c r="T46" s="13">
        <v>170</v>
      </c>
      <c r="U46" s="13">
        <v>9</v>
      </c>
      <c r="V46" s="749">
        <v>3.6947524243980547</v>
      </c>
      <c r="W46" s="9">
        <v>2547</v>
      </c>
      <c r="X46" s="13"/>
      <c r="Y46" s="44"/>
      <c r="Z46" s="44"/>
      <c r="AA46" s="41"/>
      <c r="AB46" s="44"/>
      <c r="AC46" s="44"/>
      <c r="AD46" s="44"/>
      <c r="AF46" s="37"/>
      <c r="AH46" s="37"/>
      <c r="AJ46" s="37"/>
      <c r="AK46" s="42"/>
    </row>
    <row r="47" spans="2:37" ht="13.5" customHeight="1">
      <c r="B47" s="12" t="s">
        <v>63</v>
      </c>
      <c r="C47" s="763">
        <v>-484</v>
      </c>
      <c r="D47" s="766">
        <v>-3.5120818518249766</v>
      </c>
      <c r="E47" s="13">
        <v>372</v>
      </c>
      <c r="F47" s="13">
        <v>225</v>
      </c>
      <c r="G47" s="14">
        <v>109</v>
      </c>
      <c r="H47" s="14">
        <v>116</v>
      </c>
      <c r="I47" s="13">
        <v>142</v>
      </c>
      <c r="J47" s="13">
        <v>74</v>
      </c>
      <c r="K47" s="13">
        <v>68</v>
      </c>
      <c r="L47" s="13">
        <v>5</v>
      </c>
      <c r="M47" s="749">
        <v>2.820746132848044</v>
      </c>
      <c r="N47" s="13">
        <v>856</v>
      </c>
      <c r="O47" s="13">
        <v>691</v>
      </c>
      <c r="P47" s="13">
        <v>339</v>
      </c>
      <c r="Q47" s="13">
        <v>352</v>
      </c>
      <c r="R47" s="13">
        <v>161</v>
      </c>
      <c r="S47" s="13">
        <v>83</v>
      </c>
      <c r="T47" s="13">
        <v>78</v>
      </c>
      <c r="U47" s="13">
        <v>4</v>
      </c>
      <c r="V47" s="749">
        <v>6.490749165908402</v>
      </c>
      <c r="W47" s="9">
        <v>1228</v>
      </c>
      <c r="X47" s="13"/>
      <c r="Y47" s="44"/>
      <c r="Z47" s="44"/>
      <c r="AA47" s="41"/>
      <c r="AB47" s="44"/>
      <c r="AC47" s="44"/>
      <c r="AD47" s="44"/>
      <c r="AF47" s="37"/>
      <c r="AH47" s="37"/>
      <c r="AJ47" s="37"/>
      <c r="AK47" s="42"/>
    </row>
    <row r="48" spans="2:37" ht="13.5" customHeight="1">
      <c r="B48" s="12"/>
      <c r="C48" s="763"/>
      <c r="D48" s="766"/>
      <c r="E48" s="13"/>
      <c r="F48" s="13"/>
      <c r="G48" s="14"/>
      <c r="H48" s="14"/>
      <c r="I48" s="13"/>
      <c r="J48" s="13"/>
      <c r="K48" s="13"/>
      <c r="L48" s="13"/>
      <c r="M48" s="749"/>
      <c r="N48" s="13"/>
      <c r="O48" s="13"/>
      <c r="P48" s="13"/>
      <c r="Q48" s="13"/>
      <c r="R48" s="13"/>
      <c r="S48" s="13"/>
      <c r="T48" s="13"/>
      <c r="U48" s="13"/>
      <c r="V48" s="749"/>
      <c r="W48" s="9"/>
      <c r="X48" s="13"/>
      <c r="Y48" s="44"/>
      <c r="Z48" s="44"/>
      <c r="AA48" s="41"/>
      <c r="AB48" s="44"/>
      <c r="AC48" s="44"/>
      <c r="AD48" s="44"/>
      <c r="AF48" s="37"/>
      <c r="AH48" s="37"/>
      <c r="AJ48" s="37"/>
      <c r="AK48" s="42"/>
    </row>
    <row r="49" spans="1:37" s="37" customFormat="1" ht="13.5" customHeight="1">
      <c r="A49" s="18"/>
      <c r="B49" s="393" t="s">
        <v>64</v>
      </c>
      <c r="C49" s="763">
        <v>131</v>
      </c>
      <c r="D49" s="764">
        <v>0.18931182982167113</v>
      </c>
      <c r="E49" s="40">
        <v>2877</v>
      </c>
      <c r="F49" s="40">
        <v>1996</v>
      </c>
      <c r="G49" s="52">
        <v>999</v>
      </c>
      <c r="H49" s="52">
        <v>997</v>
      </c>
      <c r="I49" s="40">
        <v>832</v>
      </c>
      <c r="J49" s="40">
        <v>473</v>
      </c>
      <c r="K49" s="40">
        <v>359</v>
      </c>
      <c r="L49" s="40">
        <v>49</v>
      </c>
      <c r="M49" s="39">
        <v>4.157694697747012</v>
      </c>
      <c r="N49" s="40">
        <v>2746</v>
      </c>
      <c r="O49" s="40">
        <v>1851</v>
      </c>
      <c r="P49" s="40">
        <v>890</v>
      </c>
      <c r="Q49" s="40">
        <v>961</v>
      </c>
      <c r="R49" s="40">
        <v>869</v>
      </c>
      <c r="S49" s="40">
        <v>466</v>
      </c>
      <c r="T49" s="40">
        <v>403</v>
      </c>
      <c r="U49" s="40">
        <v>26</v>
      </c>
      <c r="V49" s="39">
        <v>3.968380132086651</v>
      </c>
      <c r="W49" s="9">
        <v>5623</v>
      </c>
      <c r="X49" s="40"/>
      <c r="Y49" s="41"/>
      <c r="Z49" s="41"/>
      <c r="AA49" s="41"/>
      <c r="AB49" s="41"/>
      <c r="AC49" s="41"/>
      <c r="AD49" s="41"/>
      <c r="AK49" s="42"/>
    </row>
    <row r="50" spans="2:37" ht="13.5" customHeight="1">
      <c r="B50" s="82" t="s">
        <v>65</v>
      </c>
      <c r="C50" s="763">
        <v>-10</v>
      </c>
      <c r="D50" s="766">
        <v>-0.06730380939561179</v>
      </c>
      <c r="E50" s="13">
        <v>522</v>
      </c>
      <c r="F50" s="13">
        <v>393</v>
      </c>
      <c r="G50" s="14">
        <v>190</v>
      </c>
      <c r="H50" s="14">
        <v>203</v>
      </c>
      <c r="I50" s="13">
        <v>115</v>
      </c>
      <c r="J50" s="13">
        <v>79</v>
      </c>
      <c r="K50" s="13">
        <v>36</v>
      </c>
      <c r="L50" s="13">
        <v>14</v>
      </c>
      <c r="M50" s="749">
        <v>3.547882824712839</v>
      </c>
      <c r="N50" s="13">
        <v>532</v>
      </c>
      <c r="O50" s="13">
        <v>377</v>
      </c>
      <c r="P50" s="13">
        <v>189</v>
      </c>
      <c r="Q50" s="13">
        <v>188</v>
      </c>
      <c r="R50" s="13">
        <v>146</v>
      </c>
      <c r="S50" s="13">
        <v>72</v>
      </c>
      <c r="T50" s="13">
        <v>74</v>
      </c>
      <c r="U50" s="13">
        <v>9</v>
      </c>
      <c r="V50" s="749">
        <v>3.615849928634541</v>
      </c>
      <c r="W50" s="9">
        <v>1054</v>
      </c>
      <c r="X50" s="13"/>
      <c r="Y50" s="44"/>
      <c r="Z50" s="44"/>
      <c r="AA50" s="41"/>
      <c r="AB50" s="44"/>
      <c r="AC50" s="44"/>
      <c r="AD50" s="44"/>
      <c r="AF50" s="37"/>
      <c r="AH50" s="37"/>
      <c r="AJ50" s="37"/>
      <c r="AK50" s="42"/>
    </row>
    <row r="51" spans="2:37" ht="13.5" customHeight="1">
      <c r="B51" s="12" t="s">
        <v>66</v>
      </c>
      <c r="C51" s="763">
        <v>-148</v>
      </c>
      <c r="D51" s="766">
        <v>-0.7606907894736842</v>
      </c>
      <c r="E51" s="13">
        <v>595</v>
      </c>
      <c r="F51" s="13">
        <v>381</v>
      </c>
      <c r="G51" s="14">
        <v>193</v>
      </c>
      <c r="H51" s="14">
        <v>188</v>
      </c>
      <c r="I51" s="13">
        <v>203</v>
      </c>
      <c r="J51" s="13">
        <v>109</v>
      </c>
      <c r="K51" s="13">
        <v>94</v>
      </c>
      <c r="L51" s="13">
        <v>11</v>
      </c>
      <c r="M51" s="749">
        <v>3.092837093252937</v>
      </c>
      <c r="N51" s="13">
        <v>743</v>
      </c>
      <c r="O51" s="13">
        <v>543</v>
      </c>
      <c r="P51" s="13">
        <v>259</v>
      </c>
      <c r="Q51" s="13">
        <v>284</v>
      </c>
      <c r="R51" s="13">
        <v>196</v>
      </c>
      <c r="S51" s="13">
        <v>100</v>
      </c>
      <c r="T51" s="13">
        <v>96</v>
      </c>
      <c r="U51" s="13">
        <v>4</v>
      </c>
      <c r="V51" s="749">
        <v>3.862147832415012</v>
      </c>
      <c r="W51" s="9">
        <v>1338</v>
      </c>
      <c r="X51" s="13"/>
      <c r="Y51" s="44"/>
      <c r="Z51" s="44"/>
      <c r="AA51" s="41"/>
      <c r="AB51" s="44"/>
      <c r="AC51" s="44"/>
      <c r="AD51" s="44"/>
      <c r="AF51" s="37"/>
      <c r="AH51" s="37"/>
      <c r="AJ51" s="37"/>
      <c r="AK51" s="42"/>
    </row>
    <row r="52" spans="2:37" ht="13.5" customHeight="1">
      <c r="B52" s="12" t="s">
        <v>67</v>
      </c>
      <c r="C52" s="763">
        <v>289</v>
      </c>
      <c r="D52" s="766">
        <v>0.8284600389863548</v>
      </c>
      <c r="E52" s="13">
        <v>1760</v>
      </c>
      <c r="F52" s="13">
        <v>1222</v>
      </c>
      <c r="G52" s="14">
        <v>616</v>
      </c>
      <c r="H52" s="14">
        <v>606</v>
      </c>
      <c r="I52" s="13">
        <v>514</v>
      </c>
      <c r="J52" s="13">
        <v>285</v>
      </c>
      <c r="K52" s="13">
        <v>229</v>
      </c>
      <c r="L52" s="13">
        <v>24</v>
      </c>
      <c r="M52" s="749">
        <v>4.993474436815525</v>
      </c>
      <c r="N52" s="13">
        <v>1471</v>
      </c>
      <c r="O52" s="13">
        <v>931</v>
      </c>
      <c r="P52" s="13">
        <v>442</v>
      </c>
      <c r="Q52" s="13">
        <v>489</v>
      </c>
      <c r="R52" s="13">
        <v>527</v>
      </c>
      <c r="S52" s="13">
        <v>294</v>
      </c>
      <c r="T52" s="13">
        <v>233</v>
      </c>
      <c r="U52" s="13">
        <v>13</v>
      </c>
      <c r="V52" s="749">
        <v>4.1735232366793396</v>
      </c>
      <c r="W52" s="9">
        <v>3231</v>
      </c>
      <c r="X52" s="13"/>
      <c r="Y52" s="44"/>
      <c r="Z52" s="44"/>
      <c r="AA52" s="41"/>
      <c r="AB52" s="44"/>
      <c r="AC52" s="44"/>
      <c r="AD52" s="44"/>
      <c r="AF52" s="37"/>
      <c r="AH52" s="37"/>
      <c r="AJ52" s="37"/>
      <c r="AK52" s="42"/>
    </row>
    <row r="53" spans="2:37" ht="13.5" customHeight="1">
      <c r="B53" s="12"/>
      <c r="C53" s="763"/>
      <c r="D53" s="764"/>
      <c r="E53" s="13"/>
      <c r="F53" s="13"/>
      <c r="G53" s="14"/>
      <c r="H53" s="14"/>
      <c r="I53" s="13"/>
      <c r="J53" s="13"/>
      <c r="K53" s="13"/>
      <c r="L53" s="13"/>
      <c r="M53" s="749"/>
      <c r="N53" s="13"/>
      <c r="O53" s="13"/>
      <c r="P53" s="13"/>
      <c r="Q53" s="13"/>
      <c r="R53" s="13"/>
      <c r="S53" s="13"/>
      <c r="T53" s="13"/>
      <c r="U53" s="13"/>
      <c r="V53" s="749"/>
      <c r="W53" s="9"/>
      <c r="X53" s="13"/>
      <c r="Y53" s="44"/>
      <c r="Z53" s="44"/>
      <c r="AA53" s="41"/>
      <c r="AB53" s="44"/>
      <c r="AC53" s="44"/>
      <c r="AD53" s="44"/>
      <c r="AF53" s="37"/>
      <c r="AH53" s="37"/>
      <c r="AJ53" s="37"/>
      <c r="AK53" s="42"/>
    </row>
    <row r="54" spans="1:37" s="37" customFormat="1" ht="13.5" customHeight="1">
      <c r="A54" s="18"/>
      <c r="B54" s="393" t="s">
        <v>68</v>
      </c>
      <c r="C54" s="763">
        <v>1515</v>
      </c>
      <c r="D54" s="764">
        <v>1.6923403447235845</v>
      </c>
      <c r="E54" s="40">
        <v>5161</v>
      </c>
      <c r="F54" s="40">
        <v>3590</v>
      </c>
      <c r="G54" s="52">
        <v>1787</v>
      </c>
      <c r="H54" s="52">
        <v>1803</v>
      </c>
      <c r="I54" s="40">
        <v>1537</v>
      </c>
      <c r="J54" s="40">
        <v>947</v>
      </c>
      <c r="K54" s="40">
        <v>590</v>
      </c>
      <c r="L54" s="40">
        <v>34</v>
      </c>
      <c r="M54" s="39">
        <v>5.662219686663448</v>
      </c>
      <c r="N54" s="40">
        <v>3646</v>
      </c>
      <c r="O54" s="40">
        <v>2269</v>
      </c>
      <c r="P54" s="40">
        <v>1122</v>
      </c>
      <c r="Q54" s="40">
        <v>1147</v>
      </c>
      <c r="R54" s="40">
        <v>1339</v>
      </c>
      <c r="S54" s="40">
        <v>775</v>
      </c>
      <c r="T54" s="40">
        <v>564</v>
      </c>
      <c r="U54" s="40">
        <v>38</v>
      </c>
      <c r="V54" s="39">
        <v>4.000087769342168</v>
      </c>
      <c r="W54" s="9">
        <v>8807</v>
      </c>
      <c r="X54" s="40"/>
      <c r="Y54" s="41"/>
      <c r="Z54" s="41"/>
      <c r="AA54" s="41"/>
      <c r="AB54" s="41"/>
      <c r="AC54" s="41"/>
      <c r="AD54" s="41"/>
      <c r="AK54" s="42"/>
    </row>
    <row r="55" spans="2:37" ht="13.5" customHeight="1">
      <c r="B55" s="12" t="s">
        <v>69</v>
      </c>
      <c r="C55" s="763">
        <v>579</v>
      </c>
      <c r="D55" s="766">
        <v>2.199931608343782</v>
      </c>
      <c r="E55" s="13">
        <v>1897</v>
      </c>
      <c r="F55" s="13">
        <v>1284</v>
      </c>
      <c r="G55" s="14">
        <v>667</v>
      </c>
      <c r="H55" s="14">
        <v>617</v>
      </c>
      <c r="I55" s="13">
        <v>594</v>
      </c>
      <c r="J55" s="13">
        <v>398</v>
      </c>
      <c r="K55" s="13">
        <v>196</v>
      </c>
      <c r="L55" s="13">
        <v>19</v>
      </c>
      <c r="M55" s="749">
        <v>7.047067127307849</v>
      </c>
      <c r="N55" s="13">
        <v>1318</v>
      </c>
      <c r="O55" s="13">
        <v>794</v>
      </c>
      <c r="P55" s="13">
        <v>397</v>
      </c>
      <c r="Q55" s="13">
        <v>397</v>
      </c>
      <c r="R55" s="13">
        <v>507</v>
      </c>
      <c r="S55" s="13">
        <v>310</v>
      </c>
      <c r="T55" s="13">
        <v>197</v>
      </c>
      <c r="U55" s="13">
        <v>17</v>
      </c>
      <c r="V55" s="749">
        <v>4.8961699914558485</v>
      </c>
      <c r="W55" s="9">
        <v>3215</v>
      </c>
      <c r="X55" s="13"/>
      <c r="Y55" s="48"/>
      <c r="Z55" s="48"/>
      <c r="AA55" s="41"/>
      <c r="AB55" s="48"/>
      <c r="AC55" s="48"/>
      <c r="AD55" s="48"/>
      <c r="AF55" s="37"/>
      <c r="AH55" s="37"/>
      <c r="AJ55" s="37"/>
      <c r="AK55" s="42"/>
    </row>
    <row r="56" spans="2:37" ht="13.5" customHeight="1">
      <c r="B56" s="82" t="s">
        <v>70</v>
      </c>
      <c r="C56" s="763">
        <v>-53</v>
      </c>
      <c r="D56" s="766">
        <v>-0.6084959816303099</v>
      </c>
      <c r="E56" s="13">
        <v>221</v>
      </c>
      <c r="F56" s="13">
        <v>155</v>
      </c>
      <c r="G56" s="14">
        <v>67</v>
      </c>
      <c r="H56" s="14">
        <v>88</v>
      </c>
      <c r="I56" s="13">
        <v>65</v>
      </c>
      <c r="J56" s="13">
        <v>39</v>
      </c>
      <c r="K56" s="13">
        <v>26</v>
      </c>
      <c r="L56" s="13">
        <v>1</v>
      </c>
      <c r="M56" s="749">
        <v>2.577560065313739</v>
      </c>
      <c r="N56" s="13">
        <v>274</v>
      </c>
      <c r="O56" s="13">
        <v>207</v>
      </c>
      <c r="P56" s="13">
        <v>102</v>
      </c>
      <c r="Q56" s="13">
        <v>105</v>
      </c>
      <c r="R56" s="13">
        <v>63</v>
      </c>
      <c r="S56" s="13">
        <v>34</v>
      </c>
      <c r="T56" s="13">
        <v>29</v>
      </c>
      <c r="U56" s="13">
        <v>4</v>
      </c>
      <c r="V56" s="749">
        <v>3.1957079542803823</v>
      </c>
      <c r="W56" s="9">
        <v>495</v>
      </c>
      <c r="X56" s="13"/>
      <c r="Y56" s="44"/>
      <c r="Z56" s="44"/>
      <c r="AA56" s="41"/>
      <c r="AB56" s="44"/>
      <c r="AC56" s="44"/>
      <c r="AD56" s="44"/>
      <c r="AF56" s="37"/>
      <c r="AH56" s="37"/>
      <c r="AJ56" s="37"/>
      <c r="AK56" s="42"/>
    </row>
    <row r="57" spans="2:37" ht="13.5" customHeight="1">
      <c r="B57" s="12" t="s">
        <v>71</v>
      </c>
      <c r="C57" s="763">
        <v>876</v>
      </c>
      <c r="D57" s="766">
        <v>1.7851320508640367</v>
      </c>
      <c r="E57" s="13">
        <v>2763</v>
      </c>
      <c r="F57" s="13">
        <v>1943</v>
      </c>
      <c r="G57" s="14">
        <v>937</v>
      </c>
      <c r="H57" s="14">
        <v>1006</v>
      </c>
      <c r="I57" s="13">
        <v>810</v>
      </c>
      <c r="J57" s="13">
        <v>462</v>
      </c>
      <c r="K57" s="13">
        <v>348</v>
      </c>
      <c r="L57" s="13">
        <v>10</v>
      </c>
      <c r="M57" s="749">
        <v>5.510790218995573</v>
      </c>
      <c r="N57" s="13">
        <v>1887</v>
      </c>
      <c r="O57" s="13">
        <v>1140</v>
      </c>
      <c r="P57" s="13">
        <v>557</v>
      </c>
      <c r="Q57" s="13">
        <v>583</v>
      </c>
      <c r="R57" s="13">
        <v>731</v>
      </c>
      <c r="S57" s="13">
        <v>407</v>
      </c>
      <c r="T57" s="13">
        <v>324</v>
      </c>
      <c r="U57" s="13">
        <v>16</v>
      </c>
      <c r="V57" s="749">
        <v>3.7636124296940445</v>
      </c>
      <c r="W57" s="9">
        <v>4650</v>
      </c>
      <c r="X57" s="13"/>
      <c r="Y57" s="44"/>
      <c r="Z57" s="44"/>
      <c r="AA57" s="41"/>
      <c r="AB57" s="44"/>
      <c r="AC57" s="44"/>
      <c r="AD57" s="44"/>
      <c r="AF57" s="37"/>
      <c r="AH57" s="37"/>
      <c r="AJ57" s="37"/>
      <c r="AK57" s="42"/>
    </row>
    <row r="58" spans="2:37" ht="13.5" customHeight="1">
      <c r="B58" s="12" t="s">
        <v>72</v>
      </c>
      <c r="C58" s="763">
        <v>113</v>
      </c>
      <c r="D58" s="766">
        <v>2.084870848708487</v>
      </c>
      <c r="E58" s="13">
        <v>280</v>
      </c>
      <c r="F58" s="13">
        <v>208</v>
      </c>
      <c r="G58" s="14">
        <v>116</v>
      </c>
      <c r="H58" s="14">
        <v>92</v>
      </c>
      <c r="I58" s="13">
        <v>68</v>
      </c>
      <c r="J58" s="13">
        <v>48</v>
      </c>
      <c r="K58" s="13">
        <v>20</v>
      </c>
      <c r="L58" s="13">
        <v>4</v>
      </c>
      <c r="M58" s="749">
        <v>5.0752220409642925</v>
      </c>
      <c r="N58" s="13">
        <v>167</v>
      </c>
      <c r="O58" s="13">
        <v>128</v>
      </c>
      <c r="P58" s="13">
        <v>66</v>
      </c>
      <c r="Q58" s="13">
        <v>62</v>
      </c>
      <c r="R58" s="13">
        <v>38</v>
      </c>
      <c r="S58" s="13">
        <v>24</v>
      </c>
      <c r="T58" s="13">
        <v>14</v>
      </c>
      <c r="U58" s="13">
        <v>1</v>
      </c>
      <c r="V58" s="749">
        <v>3.0270074315751314</v>
      </c>
      <c r="W58" s="9">
        <v>447</v>
      </c>
      <c r="X58" s="13"/>
      <c r="Y58" s="44"/>
      <c r="Z58" s="44"/>
      <c r="AA58" s="41"/>
      <c r="AB58" s="44"/>
      <c r="AC58" s="44"/>
      <c r="AD58" s="44"/>
      <c r="AF58" s="37"/>
      <c r="AH58" s="37"/>
      <c r="AJ58" s="37"/>
      <c r="AK58" s="42"/>
    </row>
    <row r="59" spans="2:37" ht="13.5" customHeight="1">
      <c r="B59" s="12"/>
      <c r="C59" s="763"/>
      <c r="D59" s="764"/>
      <c r="E59" s="13"/>
      <c r="F59" s="13"/>
      <c r="G59" s="14"/>
      <c r="H59" s="14"/>
      <c r="I59" s="13"/>
      <c r="J59" s="13"/>
      <c r="K59" s="13"/>
      <c r="L59" s="13"/>
      <c r="M59" s="749"/>
      <c r="N59" s="13"/>
      <c r="O59" s="13"/>
      <c r="P59" s="13"/>
      <c r="Q59" s="13"/>
      <c r="R59" s="13"/>
      <c r="S59" s="13"/>
      <c r="T59" s="13"/>
      <c r="U59" s="13"/>
      <c r="V59" s="749"/>
      <c r="W59" s="9"/>
      <c r="X59" s="13"/>
      <c r="Y59" s="44"/>
      <c r="Z59" s="44"/>
      <c r="AA59" s="41"/>
      <c r="AB59" s="44"/>
      <c r="AC59" s="44"/>
      <c r="AD59" s="44"/>
      <c r="AF59" s="37"/>
      <c r="AH59" s="37"/>
      <c r="AJ59" s="37"/>
      <c r="AK59" s="42"/>
    </row>
    <row r="60" spans="1:37" s="37" customFormat="1" ht="13.5" customHeight="1">
      <c r="A60" s="18"/>
      <c r="B60" s="49" t="s">
        <v>73</v>
      </c>
      <c r="C60" s="763">
        <v>-118</v>
      </c>
      <c r="D60" s="764">
        <v>-0.3654721714621984</v>
      </c>
      <c r="E60" s="40">
        <v>823</v>
      </c>
      <c r="F60" s="40">
        <v>583</v>
      </c>
      <c r="G60" s="52">
        <v>262</v>
      </c>
      <c r="H60" s="52">
        <v>321</v>
      </c>
      <c r="I60" s="40">
        <v>216</v>
      </c>
      <c r="J60" s="40">
        <v>134</v>
      </c>
      <c r="K60" s="40">
        <v>82</v>
      </c>
      <c r="L60" s="40">
        <v>24</v>
      </c>
      <c r="M60" s="39">
        <v>2.575416197271248</v>
      </c>
      <c r="N60" s="40">
        <v>941</v>
      </c>
      <c r="O60" s="40">
        <v>742</v>
      </c>
      <c r="P60" s="40">
        <v>328</v>
      </c>
      <c r="Q60" s="40">
        <v>414</v>
      </c>
      <c r="R60" s="40">
        <v>185</v>
      </c>
      <c r="S60" s="40">
        <v>102</v>
      </c>
      <c r="T60" s="40">
        <v>83</v>
      </c>
      <c r="U60" s="40">
        <v>14</v>
      </c>
      <c r="V60" s="39">
        <v>2.9446739266491426</v>
      </c>
      <c r="W60" s="9">
        <v>1764</v>
      </c>
      <c r="X60" s="40"/>
      <c r="Y60" s="41"/>
      <c r="Z60" s="41"/>
      <c r="AA60" s="41"/>
      <c r="AB60" s="41"/>
      <c r="AC60" s="41"/>
      <c r="AD60" s="41"/>
      <c r="AK60" s="42"/>
    </row>
    <row r="61" spans="2:37" ht="13.5" customHeight="1">
      <c r="B61" s="12" t="s">
        <v>74</v>
      </c>
      <c r="C61" s="763">
        <v>1</v>
      </c>
      <c r="D61" s="766">
        <v>0.013696753869332967</v>
      </c>
      <c r="E61" s="13">
        <v>236</v>
      </c>
      <c r="F61" s="13">
        <v>183</v>
      </c>
      <c r="G61" s="14">
        <v>66</v>
      </c>
      <c r="H61" s="14">
        <v>117</v>
      </c>
      <c r="I61" s="13">
        <v>44</v>
      </c>
      <c r="J61" s="13">
        <v>30</v>
      </c>
      <c r="K61" s="13">
        <v>14</v>
      </c>
      <c r="L61" s="13">
        <v>9</v>
      </c>
      <c r="M61" s="749">
        <v>3.2515844585285203</v>
      </c>
      <c r="N61" s="13">
        <v>235</v>
      </c>
      <c r="O61" s="13">
        <v>190</v>
      </c>
      <c r="P61" s="13">
        <v>84</v>
      </c>
      <c r="Q61" s="13">
        <v>106</v>
      </c>
      <c r="R61" s="13">
        <v>37</v>
      </c>
      <c r="S61" s="13">
        <v>19</v>
      </c>
      <c r="T61" s="13">
        <v>18</v>
      </c>
      <c r="U61" s="13">
        <v>8</v>
      </c>
      <c r="V61" s="749">
        <v>3.237806558280518</v>
      </c>
      <c r="W61" s="9">
        <v>471</v>
      </c>
      <c r="X61" s="13"/>
      <c r="Y61" s="48"/>
      <c r="Z61" s="48"/>
      <c r="AA61" s="41"/>
      <c r="AB61" s="48"/>
      <c r="AC61" s="48"/>
      <c r="AD61" s="48"/>
      <c r="AF61" s="37"/>
      <c r="AH61" s="37"/>
      <c r="AJ61" s="37"/>
      <c r="AK61" s="42"/>
    </row>
    <row r="62" spans="2:37" ht="13.5" customHeight="1">
      <c r="B62" s="12" t="s">
        <v>75</v>
      </c>
      <c r="C62" s="763">
        <v>-119</v>
      </c>
      <c r="D62" s="766">
        <v>-0.4762667093572401</v>
      </c>
      <c r="E62" s="13">
        <v>587</v>
      </c>
      <c r="F62" s="13">
        <v>400</v>
      </c>
      <c r="G62" s="14">
        <v>196</v>
      </c>
      <c r="H62" s="14">
        <v>204</v>
      </c>
      <c r="I62" s="13">
        <v>172</v>
      </c>
      <c r="J62" s="13">
        <v>104</v>
      </c>
      <c r="K62" s="13">
        <v>68</v>
      </c>
      <c r="L62" s="13">
        <v>15</v>
      </c>
      <c r="M62" s="749">
        <v>2.3767106648311604</v>
      </c>
      <c r="N62" s="13">
        <v>706</v>
      </c>
      <c r="O62" s="13">
        <v>552</v>
      </c>
      <c r="P62" s="13">
        <v>244</v>
      </c>
      <c r="Q62" s="13">
        <v>308</v>
      </c>
      <c r="R62" s="13">
        <v>148</v>
      </c>
      <c r="S62" s="13">
        <v>83</v>
      </c>
      <c r="T62" s="13">
        <v>65</v>
      </c>
      <c r="U62" s="13">
        <v>6</v>
      </c>
      <c r="V62" s="749">
        <v>2.8585310551461656</v>
      </c>
      <c r="W62" s="9">
        <v>1293</v>
      </c>
      <c r="X62" s="13"/>
      <c r="Y62" s="48"/>
      <c r="Z62" s="48"/>
      <c r="AA62" s="41"/>
      <c r="AB62" s="48"/>
      <c r="AC62" s="48"/>
      <c r="AD62" s="48"/>
      <c r="AF62" s="37"/>
      <c r="AH62" s="37"/>
      <c r="AJ62" s="37"/>
      <c r="AK62" s="42"/>
    </row>
    <row r="63" spans="2:37" ht="13.5" customHeight="1">
      <c r="B63" s="12"/>
      <c r="C63" s="763"/>
      <c r="D63" s="766"/>
      <c r="E63" s="13"/>
      <c r="F63" s="13"/>
      <c r="G63" s="14"/>
      <c r="H63" s="14"/>
      <c r="I63" s="13"/>
      <c r="J63" s="13"/>
      <c r="K63" s="13"/>
      <c r="L63" s="13"/>
      <c r="M63" s="749"/>
      <c r="N63" s="13"/>
      <c r="O63" s="13"/>
      <c r="P63" s="13"/>
      <c r="Q63" s="13"/>
      <c r="R63" s="13"/>
      <c r="S63" s="13"/>
      <c r="T63" s="13"/>
      <c r="U63" s="13"/>
      <c r="V63" s="749"/>
      <c r="W63" s="9"/>
      <c r="X63" s="13"/>
      <c r="Y63" s="44"/>
      <c r="Z63" s="44"/>
      <c r="AA63" s="41"/>
      <c r="AB63" s="44"/>
      <c r="AC63" s="44"/>
      <c r="AD63" s="44"/>
      <c r="AF63" s="37"/>
      <c r="AH63" s="37"/>
      <c r="AJ63" s="37"/>
      <c r="AK63" s="42"/>
    </row>
    <row r="64" spans="1:37" s="37" customFormat="1" ht="13.5" customHeight="1">
      <c r="A64" s="18"/>
      <c r="B64" s="50" t="s">
        <v>76</v>
      </c>
      <c r="C64" s="763">
        <v>205</v>
      </c>
      <c r="D64" s="764">
        <v>0.4884324890996164</v>
      </c>
      <c r="E64" s="40">
        <v>1544</v>
      </c>
      <c r="F64" s="40">
        <v>1169</v>
      </c>
      <c r="G64" s="52">
        <v>549</v>
      </c>
      <c r="H64" s="52">
        <v>620</v>
      </c>
      <c r="I64" s="40">
        <v>355</v>
      </c>
      <c r="J64" s="40">
        <v>207</v>
      </c>
      <c r="K64" s="40">
        <v>148</v>
      </c>
      <c r="L64" s="40">
        <v>20</v>
      </c>
      <c r="M64" s="39">
        <v>3.692101676271551</v>
      </c>
      <c r="N64" s="40">
        <v>1339</v>
      </c>
      <c r="O64" s="40">
        <v>988</v>
      </c>
      <c r="P64" s="40">
        <v>456</v>
      </c>
      <c r="Q64" s="40">
        <v>532</v>
      </c>
      <c r="R64" s="40">
        <v>340</v>
      </c>
      <c r="S64" s="40">
        <v>192</v>
      </c>
      <c r="T64" s="40">
        <v>148</v>
      </c>
      <c r="U64" s="40">
        <v>11</v>
      </c>
      <c r="V64" s="39">
        <v>3.2018938759893825</v>
      </c>
      <c r="W64" s="9">
        <v>2883</v>
      </c>
      <c r="X64" s="40"/>
      <c r="Y64" s="41"/>
      <c r="Z64" s="41"/>
      <c r="AA64" s="41"/>
      <c r="AB64" s="41"/>
      <c r="AC64" s="41"/>
      <c r="AD64" s="41"/>
      <c r="AK64" s="42"/>
    </row>
    <row r="65" spans="2:37" ht="13.5" customHeight="1">
      <c r="B65" s="15" t="s">
        <v>77</v>
      </c>
      <c r="C65" s="763">
        <v>-25</v>
      </c>
      <c r="D65" s="766">
        <v>-0.14522218995062444</v>
      </c>
      <c r="E65" s="13">
        <v>543</v>
      </c>
      <c r="F65" s="13">
        <v>419</v>
      </c>
      <c r="G65" s="51">
        <v>184</v>
      </c>
      <c r="H65" s="51">
        <v>235</v>
      </c>
      <c r="I65" s="13">
        <v>119</v>
      </c>
      <c r="J65" s="51">
        <v>63</v>
      </c>
      <c r="K65" s="51">
        <v>56</v>
      </c>
      <c r="L65" s="51">
        <v>5</v>
      </c>
      <c r="M65" s="749">
        <v>3.1840037527852703</v>
      </c>
      <c r="N65" s="13">
        <v>568</v>
      </c>
      <c r="O65" s="13">
        <v>426</v>
      </c>
      <c r="P65" s="51">
        <v>193</v>
      </c>
      <c r="Q65" s="51">
        <v>233</v>
      </c>
      <c r="R65" s="13">
        <v>134</v>
      </c>
      <c r="S65" s="51">
        <v>75</v>
      </c>
      <c r="T65" s="51">
        <v>59</v>
      </c>
      <c r="U65" s="51">
        <v>8</v>
      </c>
      <c r="V65" s="749">
        <v>3.33059692740706</v>
      </c>
      <c r="W65" s="9">
        <v>1111</v>
      </c>
      <c r="X65" s="13"/>
      <c r="Y65" s="48"/>
      <c r="Z65" s="48"/>
      <c r="AA65" s="41"/>
      <c r="AB65" s="48"/>
      <c r="AC65" s="48"/>
      <c r="AD65" s="48"/>
      <c r="AF65" s="37"/>
      <c r="AH65" s="37"/>
      <c r="AJ65" s="37"/>
      <c r="AK65" s="42"/>
    </row>
    <row r="66" spans="2:37" ht="13.5" customHeight="1">
      <c r="B66" s="15" t="s">
        <v>78</v>
      </c>
      <c r="C66" s="763">
        <v>230</v>
      </c>
      <c r="D66" s="766">
        <v>0.9290677007594119</v>
      </c>
      <c r="E66" s="13">
        <v>1001</v>
      </c>
      <c r="F66" s="13">
        <v>750</v>
      </c>
      <c r="G66" s="14">
        <v>365</v>
      </c>
      <c r="H66" s="14">
        <v>385</v>
      </c>
      <c r="I66" s="13">
        <v>236</v>
      </c>
      <c r="J66" s="13">
        <v>144</v>
      </c>
      <c r="K66" s="13">
        <v>92</v>
      </c>
      <c r="L66" s="13">
        <v>15</v>
      </c>
      <c r="M66" s="749">
        <v>4.041994750656168</v>
      </c>
      <c r="N66" s="13">
        <v>771</v>
      </c>
      <c r="O66" s="13">
        <v>562</v>
      </c>
      <c r="P66" s="13">
        <v>263</v>
      </c>
      <c r="Q66" s="13">
        <v>299</v>
      </c>
      <c r="R66" s="13">
        <v>206</v>
      </c>
      <c r="S66" s="13">
        <v>117</v>
      </c>
      <c r="T66" s="13">
        <v>89</v>
      </c>
      <c r="U66" s="13">
        <v>3</v>
      </c>
      <c r="V66" s="749">
        <v>3.113264688067838</v>
      </c>
      <c r="W66" s="9">
        <v>1772</v>
      </c>
      <c r="X66" s="13"/>
      <c r="Y66" s="44"/>
      <c r="Z66" s="44"/>
      <c r="AA66" s="41"/>
      <c r="AB66" s="44"/>
      <c r="AC66" s="44"/>
      <c r="AD66" s="44"/>
      <c r="AF66" s="37"/>
      <c r="AH66" s="37"/>
      <c r="AJ66" s="37"/>
      <c r="AK66" s="42"/>
    </row>
    <row r="67" spans="2:37" ht="13.5" customHeight="1">
      <c r="B67" s="15"/>
      <c r="C67" s="763"/>
      <c r="D67" s="764"/>
      <c r="E67" s="13"/>
      <c r="F67" s="13"/>
      <c r="G67" s="14"/>
      <c r="H67" s="14"/>
      <c r="I67" s="13"/>
      <c r="J67" s="13"/>
      <c r="K67" s="13"/>
      <c r="L67" s="13"/>
      <c r="M67" s="749"/>
      <c r="N67" s="13"/>
      <c r="O67" s="13"/>
      <c r="P67" s="13"/>
      <c r="Q67" s="13"/>
      <c r="R67" s="13"/>
      <c r="S67" s="13"/>
      <c r="T67" s="13"/>
      <c r="U67" s="13"/>
      <c r="V67" s="749"/>
      <c r="W67" s="9"/>
      <c r="X67" s="13"/>
      <c r="Y67" s="44"/>
      <c r="Z67" s="44"/>
      <c r="AA67" s="41"/>
      <c r="AB67" s="44"/>
      <c r="AC67" s="44"/>
      <c r="AD67" s="44"/>
      <c r="AF67" s="37"/>
      <c r="AH67" s="37"/>
      <c r="AJ67" s="37"/>
      <c r="AK67" s="42"/>
    </row>
    <row r="68" spans="1:37" s="37" customFormat="1" ht="13.5" customHeight="1">
      <c r="A68" s="18"/>
      <c r="B68" s="50" t="s">
        <v>79</v>
      </c>
      <c r="C68" s="763">
        <v>-446</v>
      </c>
      <c r="D68" s="764">
        <v>-5.678635090399797</v>
      </c>
      <c r="E68" s="40">
        <v>177</v>
      </c>
      <c r="F68" s="40">
        <v>82</v>
      </c>
      <c r="G68" s="52">
        <v>42</v>
      </c>
      <c r="H68" s="52">
        <v>40</v>
      </c>
      <c r="I68" s="40">
        <v>94</v>
      </c>
      <c r="J68" s="40">
        <v>45</v>
      </c>
      <c r="K68" s="40">
        <v>49</v>
      </c>
      <c r="L68" s="40">
        <v>1</v>
      </c>
      <c r="M68" s="39">
        <v>2.4088187261839957</v>
      </c>
      <c r="N68" s="40">
        <v>623</v>
      </c>
      <c r="O68" s="40">
        <v>521</v>
      </c>
      <c r="P68" s="40">
        <v>250</v>
      </c>
      <c r="Q68" s="40">
        <v>271</v>
      </c>
      <c r="R68" s="40">
        <v>86</v>
      </c>
      <c r="S68" s="40">
        <v>46</v>
      </c>
      <c r="T68" s="40">
        <v>40</v>
      </c>
      <c r="U68" s="40">
        <v>16</v>
      </c>
      <c r="V68" s="39">
        <v>8.478497550353838</v>
      </c>
      <c r="W68" s="9">
        <v>800</v>
      </c>
      <c r="X68" s="40"/>
      <c r="Y68" s="41"/>
      <c r="Z68" s="41"/>
      <c r="AA68" s="41"/>
      <c r="AB68" s="41"/>
      <c r="AC68" s="41"/>
      <c r="AD68" s="41"/>
      <c r="AK68" s="42"/>
    </row>
    <row r="69" spans="2:37" ht="13.5" customHeight="1">
      <c r="B69" s="15" t="s">
        <v>80</v>
      </c>
      <c r="C69" s="763">
        <v>-446</v>
      </c>
      <c r="D69" s="766">
        <v>-5.678635090399797</v>
      </c>
      <c r="E69" s="13">
        <v>177</v>
      </c>
      <c r="F69" s="13">
        <v>82</v>
      </c>
      <c r="G69" s="14">
        <v>42</v>
      </c>
      <c r="H69" s="14">
        <v>40</v>
      </c>
      <c r="I69" s="13">
        <v>94</v>
      </c>
      <c r="J69" s="13">
        <v>45</v>
      </c>
      <c r="K69" s="13">
        <v>49</v>
      </c>
      <c r="L69" s="13">
        <v>1</v>
      </c>
      <c r="M69" s="749">
        <v>2.4088187261839957</v>
      </c>
      <c r="N69" s="13">
        <v>623</v>
      </c>
      <c r="O69" s="13">
        <v>521</v>
      </c>
      <c r="P69" s="13">
        <v>250</v>
      </c>
      <c r="Q69" s="13">
        <v>271</v>
      </c>
      <c r="R69" s="13">
        <v>86</v>
      </c>
      <c r="S69" s="13">
        <v>46</v>
      </c>
      <c r="T69" s="13">
        <v>40</v>
      </c>
      <c r="U69" s="13">
        <v>16</v>
      </c>
      <c r="V69" s="749">
        <v>8.478497550353838</v>
      </c>
      <c r="W69" s="9">
        <v>800</v>
      </c>
      <c r="X69" s="13"/>
      <c r="Y69" s="44"/>
      <c r="Z69" s="44"/>
      <c r="AA69" s="41"/>
      <c r="AB69" s="44"/>
      <c r="AC69" s="44"/>
      <c r="AD69" s="44"/>
      <c r="AF69" s="37"/>
      <c r="AH69" s="37"/>
      <c r="AJ69" s="37"/>
      <c r="AK69" s="42"/>
    </row>
    <row r="70" spans="1:37" s="37" customFormat="1" ht="13.5" customHeight="1">
      <c r="A70" s="18"/>
      <c r="B70" s="15"/>
      <c r="C70" s="763"/>
      <c r="D70" s="764"/>
      <c r="E70" s="40"/>
      <c r="F70" s="40"/>
      <c r="G70" s="52"/>
      <c r="H70" s="52"/>
      <c r="I70" s="40"/>
      <c r="J70" s="40"/>
      <c r="K70" s="40"/>
      <c r="L70" s="40"/>
      <c r="M70" s="39"/>
      <c r="N70" s="40"/>
      <c r="O70" s="40"/>
      <c r="P70" s="52"/>
      <c r="Q70" s="52"/>
      <c r="R70" s="40"/>
      <c r="S70" s="52"/>
      <c r="T70" s="52"/>
      <c r="U70" s="52"/>
      <c r="V70" s="39"/>
      <c r="W70" s="9"/>
      <c r="X70" s="52"/>
      <c r="Y70" s="41"/>
      <c r="Z70" s="41"/>
      <c r="AA70" s="41"/>
      <c r="AB70" s="41"/>
      <c r="AC70" s="41"/>
      <c r="AD70" s="41"/>
      <c r="AK70" s="42"/>
    </row>
    <row r="71" spans="1:37" s="37" customFormat="1" ht="13.5" customHeight="1">
      <c r="A71" s="18"/>
      <c r="B71" s="53" t="s">
        <v>81</v>
      </c>
      <c r="C71" s="763">
        <v>-369</v>
      </c>
      <c r="D71" s="764">
        <v>-2.4815063887020847</v>
      </c>
      <c r="E71" s="40">
        <v>287</v>
      </c>
      <c r="F71" s="40">
        <v>133</v>
      </c>
      <c r="G71" s="52">
        <v>70</v>
      </c>
      <c r="H71" s="52">
        <v>63</v>
      </c>
      <c r="I71" s="40">
        <v>146</v>
      </c>
      <c r="J71" s="40">
        <v>71</v>
      </c>
      <c r="K71" s="40">
        <v>75</v>
      </c>
      <c r="L71" s="40">
        <v>8</v>
      </c>
      <c r="M71" s="39">
        <v>1.9922254616132167</v>
      </c>
      <c r="N71" s="40">
        <v>656</v>
      </c>
      <c r="O71" s="40">
        <v>539</v>
      </c>
      <c r="P71" s="40">
        <v>250</v>
      </c>
      <c r="Q71" s="40">
        <v>289</v>
      </c>
      <c r="R71" s="40">
        <v>110</v>
      </c>
      <c r="S71" s="40">
        <v>59</v>
      </c>
      <c r="T71" s="40">
        <v>51</v>
      </c>
      <c r="U71" s="40">
        <v>7</v>
      </c>
      <c r="V71" s="39">
        <v>4.553658197973067</v>
      </c>
      <c r="W71" s="9">
        <v>943</v>
      </c>
      <c r="X71" s="40"/>
      <c r="Y71" s="41"/>
      <c r="Z71" s="41"/>
      <c r="AA71" s="41"/>
      <c r="AB71" s="41"/>
      <c r="AC71" s="41"/>
      <c r="AD71" s="41"/>
      <c r="AK71" s="42"/>
    </row>
    <row r="72" spans="2:37" ht="13.5" customHeight="1">
      <c r="B72" s="15" t="s">
        <v>82</v>
      </c>
      <c r="C72" s="763">
        <v>-369</v>
      </c>
      <c r="D72" s="766">
        <v>-2.4815063887020847</v>
      </c>
      <c r="E72" s="13">
        <v>287</v>
      </c>
      <c r="F72" s="13">
        <v>133</v>
      </c>
      <c r="G72" s="14">
        <v>70</v>
      </c>
      <c r="H72" s="14">
        <v>63</v>
      </c>
      <c r="I72" s="13">
        <v>146</v>
      </c>
      <c r="J72" s="13">
        <v>71</v>
      </c>
      <c r="K72" s="13">
        <v>75</v>
      </c>
      <c r="L72" s="13">
        <v>8</v>
      </c>
      <c r="M72" s="749">
        <v>1.9922254616132167</v>
      </c>
      <c r="N72" s="13">
        <v>656</v>
      </c>
      <c r="O72" s="13">
        <v>539</v>
      </c>
      <c r="P72" s="13">
        <v>250</v>
      </c>
      <c r="Q72" s="13">
        <v>289</v>
      </c>
      <c r="R72" s="13">
        <v>110</v>
      </c>
      <c r="S72" s="13">
        <v>59</v>
      </c>
      <c r="T72" s="13">
        <v>51</v>
      </c>
      <c r="U72" s="13">
        <v>7</v>
      </c>
      <c r="V72" s="749">
        <v>4.553658197973067</v>
      </c>
      <c r="W72" s="9">
        <v>943</v>
      </c>
      <c r="X72" s="13"/>
      <c r="Y72" s="44"/>
      <c r="Z72" s="44"/>
      <c r="AA72" s="41"/>
      <c r="AB72" s="44"/>
      <c r="AC72" s="44"/>
      <c r="AD72" s="44"/>
      <c r="AF72" s="37"/>
      <c r="AH72" s="37"/>
      <c r="AJ72" s="37"/>
      <c r="AK72" s="42"/>
    </row>
    <row r="73" spans="1:37" s="37" customFormat="1" ht="13.5" customHeight="1">
      <c r="A73" s="18"/>
      <c r="B73" s="15"/>
      <c r="C73" s="763"/>
      <c r="D73" s="764"/>
      <c r="E73" s="52"/>
      <c r="F73" s="52"/>
      <c r="G73" s="52"/>
      <c r="H73" s="52"/>
      <c r="I73" s="52"/>
      <c r="J73" s="52"/>
      <c r="K73" s="52"/>
      <c r="L73" s="52"/>
      <c r="M73" s="39"/>
      <c r="N73" s="52"/>
      <c r="O73" s="52"/>
      <c r="P73" s="52"/>
      <c r="Q73" s="52"/>
      <c r="R73" s="52"/>
      <c r="S73" s="52"/>
      <c r="T73" s="52"/>
      <c r="U73" s="52"/>
      <c r="V73" s="39"/>
      <c r="W73" s="9"/>
      <c r="X73" s="52"/>
      <c r="Y73" s="41"/>
      <c r="Z73" s="41"/>
      <c r="AA73" s="41"/>
      <c r="AB73" s="41"/>
      <c r="AC73" s="41"/>
      <c r="AD73" s="41"/>
      <c r="AK73" s="42"/>
    </row>
    <row r="74" spans="2:37" ht="13.5" customHeight="1">
      <c r="B74" s="15" t="s">
        <v>83</v>
      </c>
      <c r="C74" s="763">
        <v>-561</v>
      </c>
      <c r="D74" s="766">
        <v>-0.3100955160520032</v>
      </c>
      <c r="E74" s="11">
        <v>6116</v>
      </c>
      <c r="F74" s="13">
        <v>3555</v>
      </c>
      <c r="G74" s="11">
        <v>1822</v>
      </c>
      <c r="H74" s="11">
        <v>1733</v>
      </c>
      <c r="I74" s="13">
        <v>2489</v>
      </c>
      <c r="J74" s="11">
        <v>1498</v>
      </c>
      <c r="K74" s="11">
        <v>991</v>
      </c>
      <c r="L74" s="11">
        <v>72</v>
      </c>
      <c r="M74" s="749">
        <v>3.4095216858066673</v>
      </c>
      <c r="N74" s="11">
        <v>6677</v>
      </c>
      <c r="O74" s="13">
        <v>4228</v>
      </c>
      <c r="P74" s="11">
        <v>2066</v>
      </c>
      <c r="Q74" s="11">
        <v>2162</v>
      </c>
      <c r="R74" s="13">
        <v>2385</v>
      </c>
      <c r="S74" s="11">
        <v>1402</v>
      </c>
      <c r="T74" s="11">
        <v>983</v>
      </c>
      <c r="U74" s="11">
        <v>64</v>
      </c>
      <c r="V74" s="749">
        <v>3.7222655814472074</v>
      </c>
      <c r="W74" s="9">
        <v>12793</v>
      </c>
      <c r="X74" s="13"/>
      <c r="Y74" s="48"/>
      <c r="Z74" s="48"/>
      <c r="AA74" s="41"/>
      <c r="AB74" s="48"/>
      <c r="AC74" s="48"/>
      <c r="AD74" s="48"/>
      <c r="AF74" s="37"/>
      <c r="AH74" s="37"/>
      <c r="AJ74" s="37"/>
      <c r="AK74" s="42"/>
    </row>
    <row r="75" spans="2:37" ht="13.5" customHeight="1">
      <c r="B75" s="15" t="s">
        <v>84</v>
      </c>
      <c r="C75" s="763">
        <v>8698</v>
      </c>
      <c r="D75" s="766">
        <v>0.5799088067066207</v>
      </c>
      <c r="E75" s="743">
        <v>94081</v>
      </c>
      <c r="F75" s="13">
        <v>46393</v>
      </c>
      <c r="G75" s="743">
        <v>22935</v>
      </c>
      <c r="H75" s="743">
        <v>23458</v>
      </c>
      <c r="I75" s="13">
        <v>46537</v>
      </c>
      <c r="J75" s="743">
        <v>27140</v>
      </c>
      <c r="K75" s="743">
        <v>19397</v>
      </c>
      <c r="L75" s="743">
        <v>1151</v>
      </c>
      <c r="M75" s="749">
        <v>6.230591694619482</v>
      </c>
      <c r="N75" s="743">
        <v>85383</v>
      </c>
      <c r="O75" s="13">
        <v>43355</v>
      </c>
      <c r="P75" s="743">
        <v>21714</v>
      </c>
      <c r="Q75" s="743">
        <v>21641</v>
      </c>
      <c r="R75" s="13">
        <v>40652</v>
      </c>
      <c r="S75" s="743">
        <v>23276</v>
      </c>
      <c r="T75" s="743">
        <v>17376</v>
      </c>
      <c r="U75" s="743">
        <v>1376</v>
      </c>
      <c r="V75" s="749">
        <v>5.654559482378964</v>
      </c>
      <c r="W75" s="9">
        <v>179464</v>
      </c>
      <c r="X75" s="13"/>
      <c r="Y75" s="48"/>
      <c r="Z75" s="48"/>
      <c r="AA75" s="41"/>
      <c r="AB75" s="48"/>
      <c r="AC75" s="48"/>
      <c r="AD75" s="48"/>
      <c r="AF75" s="37"/>
      <c r="AH75" s="37"/>
      <c r="AJ75" s="37"/>
      <c r="AK75" s="42"/>
    </row>
    <row r="76" spans="2:37" ht="13.5" customHeight="1">
      <c r="B76" s="15" t="s">
        <v>85</v>
      </c>
      <c r="C76" s="763">
        <v>88</v>
      </c>
      <c r="D76" s="766">
        <v>0.042099824424595866</v>
      </c>
      <c r="E76" s="11">
        <v>6664</v>
      </c>
      <c r="F76" s="13">
        <v>4092</v>
      </c>
      <c r="G76" s="11">
        <v>1956</v>
      </c>
      <c r="H76" s="11">
        <v>2136</v>
      </c>
      <c r="I76" s="13">
        <v>2463</v>
      </c>
      <c r="J76" s="11">
        <v>1464</v>
      </c>
      <c r="K76" s="11">
        <v>999</v>
      </c>
      <c r="L76" s="11">
        <v>109</v>
      </c>
      <c r="M76" s="749">
        <v>3.201906537386007</v>
      </c>
      <c r="N76" s="11">
        <v>6576</v>
      </c>
      <c r="O76" s="13">
        <v>4188</v>
      </c>
      <c r="P76" s="11">
        <v>1998</v>
      </c>
      <c r="Q76" s="11">
        <v>2190</v>
      </c>
      <c r="R76" s="13">
        <v>2279</v>
      </c>
      <c r="S76" s="11">
        <v>1284</v>
      </c>
      <c r="T76" s="11">
        <v>995</v>
      </c>
      <c r="U76" s="11">
        <v>109</v>
      </c>
      <c r="V76" s="749">
        <v>3.159624458260861</v>
      </c>
      <c r="W76" s="9">
        <v>13240</v>
      </c>
      <c r="X76" s="13"/>
      <c r="Y76" s="48"/>
      <c r="Z76" s="48"/>
      <c r="AA76" s="41"/>
      <c r="AB76" s="48"/>
      <c r="AC76" s="48"/>
      <c r="AD76" s="48"/>
      <c r="AF76" s="37"/>
      <c r="AH76" s="37"/>
      <c r="AJ76" s="37"/>
      <c r="AK76" s="42"/>
    </row>
    <row r="77" spans="2:37" ht="13.5" customHeight="1">
      <c r="B77" s="15" t="s">
        <v>86</v>
      </c>
      <c r="C77" s="763">
        <v>-374</v>
      </c>
      <c r="D77" s="766">
        <v>-0.5128838057624003</v>
      </c>
      <c r="E77" s="11">
        <v>1365</v>
      </c>
      <c r="F77" s="13">
        <v>758</v>
      </c>
      <c r="G77" s="11">
        <v>373</v>
      </c>
      <c r="H77" s="11">
        <v>385</v>
      </c>
      <c r="I77" s="13">
        <v>592</v>
      </c>
      <c r="J77" s="11">
        <v>347</v>
      </c>
      <c r="K77" s="11">
        <v>245</v>
      </c>
      <c r="L77" s="11">
        <v>15</v>
      </c>
      <c r="M77" s="749">
        <v>1.900161478924216</v>
      </c>
      <c r="N77" s="11">
        <v>1739</v>
      </c>
      <c r="O77" s="13">
        <v>1052</v>
      </c>
      <c r="P77" s="11">
        <v>523</v>
      </c>
      <c r="Q77" s="11">
        <v>529</v>
      </c>
      <c r="R77" s="13">
        <v>674</v>
      </c>
      <c r="S77" s="11">
        <v>375</v>
      </c>
      <c r="T77" s="11">
        <v>299</v>
      </c>
      <c r="U77" s="11">
        <v>13</v>
      </c>
      <c r="V77" s="749">
        <v>2.4207918035525364</v>
      </c>
      <c r="W77" s="9">
        <v>3104</v>
      </c>
      <c r="X77" s="13"/>
      <c r="Y77" s="48"/>
      <c r="Z77" s="48"/>
      <c r="AA77" s="41"/>
      <c r="AB77" s="48"/>
      <c r="AC77" s="48"/>
      <c r="AD77" s="48"/>
      <c r="AF77" s="37"/>
      <c r="AH77" s="37"/>
      <c r="AJ77" s="37"/>
      <c r="AK77" s="42"/>
    </row>
    <row r="78" spans="2:37" ht="13.5" customHeight="1">
      <c r="B78" s="54" t="s">
        <v>87</v>
      </c>
      <c r="C78" s="763">
        <v>-123</v>
      </c>
      <c r="D78" s="766">
        <v>-0.14818027395279915</v>
      </c>
      <c r="E78" s="2">
        <v>1950</v>
      </c>
      <c r="F78" s="13">
        <v>1190</v>
      </c>
      <c r="G78" s="2">
        <v>608</v>
      </c>
      <c r="H78" s="2">
        <v>582</v>
      </c>
      <c r="I78" s="13">
        <v>732</v>
      </c>
      <c r="J78" s="2">
        <v>410</v>
      </c>
      <c r="K78" s="2">
        <v>322</v>
      </c>
      <c r="L78" s="2">
        <v>28</v>
      </c>
      <c r="M78" s="749">
        <v>2.3707341981447487</v>
      </c>
      <c r="N78" s="2">
        <v>2073</v>
      </c>
      <c r="O78" s="13">
        <v>1306</v>
      </c>
      <c r="P78" s="2">
        <v>622</v>
      </c>
      <c r="Q78" s="2">
        <v>684</v>
      </c>
      <c r="R78" s="13">
        <v>732</v>
      </c>
      <c r="S78" s="2">
        <v>398</v>
      </c>
      <c r="T78" s="2">
        <v>334</v>
      </c>
      <c r="U78" s="2">
        <v>35</v>
      </c>
      <c r="V78" s="749">
        <v>2.5202728167969557</v>
      </c>
      <c r="W78" s="9">
        <v>4023</v>
      </c>
      <c r="X78" s="13"/>
      <c r="Y78" s="48"/>
      <c r="Z78" s="48"/>
      <c r="AA78" s="41"/>
      <c r="AB78" s="48"/>
      <c r="AC78" s="48"/>
      <c r="AD78" s="48"/>
      <c r="AF78" s="37"/>
      <c r="AH78" s="37"/>
      <c r="AJ78" s="37"/>
      <c r="AK78" s="42"/>
    </row>
    <row r="79" spans="2:37" ht="13.5" customHeight="1">
      <c r="B79" s="15" t="s">
        <v>88</v>
      </c>
      <c r="C79" s="763">
        <v>-995</v>
      </c>
      <c r="D79" s="766">
        <v>-0.5052531089569443</v>
      </c>
      <c r="E79" s="11">
        <v>6312</v>
      </c>
      <c r="F79" s="13">
        <v>3474</v>
      </c>
      <c r="G79" s="11">
        <v>1705</v>
      </c>
      <c r="H79" s="11">
        <v>1769</v>
      </c>
      <c r="I79" s="13">
        <v>2750</v>
      </c>
      <c r="J79" s="11">
        <v>1636</v>
      </c>
      <c r="K79" s="11">
        <v>1114</v>
      </c>
      <c r="L79" s="11">
        <v>88</v>
      </c>
      <c r="M79" s="749">
        <v>3.234998667459357</v>
      </c>
      <c r="N79" s="11">
        <v>7307</v>
      </c>
      <c r="O79" s="13">
        <v>4759</v>
      </c>
      <c r="P79" s="11">
        <v>2271</v>
      </c>
      <c r="Q79" s="11">
        <v>2488</v>
      </c>
      <c r="R79" s="13">
        <v>2378</v>
      </c>
      <c r="S79" s="11">
        <v>1358</v>
      </c>
      <c r="T79" s="11">
        <v>1020</v>
      </c>
      <c r="U79" s="11">
        <v>170</v>
      </c>
      <c r="V79" s="749">
        <v>3.744951721027491</v>
      </c>
      <c r="W79" s="9">
        <v>13619</v>
      </c>
      <c r="X79" s="14"/>
      <c r="Y79" s="48"/>
      <c r="Z79" s="48"/>
      <c r="AA79" s="41"/>
      <c r="AB79" s="48"/>
      <c r="AC79" s="48"/>
      <c r="AD79" s="48"/>
      <c r="AF79" s="37"/>
      <c r="AH79" s="37"/>
      <c r="AJ79" s="37"/>
      <c r="AK79" s="42"/>
    </row>
    <row r="80" spans="2:37" ht="13.5" customHeight="1">
      <c r="B80" s="15" t="s">
        <v>89</v>
      </c>
      <c r="C80" s="763">
        <v>-648</v>
      </c>
      <c r="D80" s="766">
        <v>-0.7833845112309291</v>
      </c>
      <c r="E80" s="11">
        <v>1879</v>
      </c>
      <c r="F80" s="13">
        <v>750</v>
      </c>
      <c r="G80" s="11">
        <v>436</v>
      </c>
      <c r="H80" s="11">
        <v>314</v>
      </c>
      <c r="I80" s="13">
        <v>1099</v>
      </c>
      <c r="J80" s="11">
        <v>654</v>
      </c>
      <c r="K80" s="11">
        <v>445</v>
      </c>
      <c r="L80" s="11">
        <v>30</v>
      </c>
      <c r="M80" s="749">
        <v>2.307021744201751</v>
      </c>
      <c r="N80" s="11">
        <v>2527</v>
      </c>
      <c r="O80" s="13">
        <v>1448</v>
      </c>
      <c r="P80" s="11">
        <v>695</v>
      </c>
      <c r="Q80" s="11">
        <v>753</v>
      </c>
      <c r="R80" s="13">
        <v>1067</v>
      </c>
      <c r="S80" s="11">
        <v>537</v>
      </c>
      <c r="T80" s="11">
        <v>530</v>
      </c>
      <c r="U80" s="11">
        <v>12</v>
      </c>
      <c r="V80" s="749">
        <v>3.1026311589131583</v>
      </c>
      <c r="W80" s="9">
        <v>4406</v>
      </c>
      <c r="X80" s="13"/>
      <c r="Y80" s="48"/>
      <c r="Z80" s="48"/>
      <c r="AA80" s="41"/>
      <c r="AB80" s="48"/>
      <c r="AC80" s="48"/>
      <c r="AD80" s="48"/>
      <c r="AF80" s="37"/>
      <c r="AH80" s="37"/>
      <c r="AJ80" s="37"/>
      <c r="AK80" s="42"/>
    </row>
    <row r="81" spans="2:24" ht="13.5" customHeight="1">
      <c r="B81" s="55"/>
      <c r="C81" s="56"/>
      <c r="D81" s="83"/>
      <c r="E81" s="16"/>
      <c r="F81" s="57"/>
      <c r="G81" s="58"/>
      <c r="H81" s="58"/>
      <c r="I81" s="16"/>
      <c r="J81" s="16"/>
      <c r="K81" s="16"/>
      <c r="L81" s="16"/>
      <c r="M81" s="16"/>
      <c r="N81" s="16"/>
      <c r="O81" s="16"/>
      <c r="P81" s="58"/>
      <c r="Q81" s="16"/>
      <c r="R81" s="16"/>
      <c r="S81" s="16"/>
      <c r="T81" s="58"/>
      <c r="U81" s="58"/>
      <c r="V81" s="16"/>
      <c r="W81" s="16"/>
      <c r="X81" s="1"/>
    </row>
    <row r="82" spans="2:24" ht="13.5" customHeight="1">
      <c r="B82" s="17" t="s">
        <v>109</v>
      </c>
      <c r="C82" s="1"/>
      <c r="D82" s="84"/>
      <c r="E82" s="1"/>
      <c r="F82" s="14"/>
      <c r="G82" s="3"/>
      <c r="H82" s="3"/>
      <c r="I82" s="1"/>
      <c r="J82" s="1"/>
      <c r="K82" s="1"/>
      <c r="L82" s="1"/>
      <c r="M82" s="1"/>
      <c r="N82" s="1"/>
      <c r="O82" s="1"/>
      <c r="P82" s="3"/>
      <c r="Q82" s="1"/>
      <c r="R82" s="1"/>
      <c r="S82" s="1"/>
      <c r="T82" s="3"/>
      <c r="U82" s="3"/>
      <c r="V82" s="1"/>
      <c r="W82" s="1"/>
      <c r="X82" s="1"/>
    </row>
    <row r="83" spans="2:24" ht="13.5" customHeight="1">
      <c r="B83" s="11"/>
      <c r="C83" s="60"/>
      <c r="D83" s="64"/>
      <c r="E83" s="60"/>
      <c r="F83" s="14"/>
      <c r="G83" s="59"/>
      <c r="H83" s="59"/>
      <c r="I83" s="60"/>
      <c r="J83" s="60"/>
      <c r="K83" s="60"/>
      <c r="L83" s="60"/>
      <c r="M83" s="60"/>
      <c r="N83" s="60"/>
      <c r="O83" s="60"/>
      <c r="P83" s="59"/>
      <c r="Q83" s="60"/>
      <c r="R83" s="60"/>
      <c r="S83" s="60"/>
      <c r="T83" s="59"/>
      <c r="U83" s="59"/>
      <c r="V83" s="60"/>
      <c r="W83" s="60"/>
      <c r="X83" s="60"/>
    </row>
    <row r="84" spans="2:24" ht="13.5" customHeight="1">
      <c r="B84" s="11"/>
      <c r="C84" s="60"/>
      <c r="D84" s="64"/>
      <c r="E84" s="60"/>
      <c r="F84" s="14"/>
      <c r="G84" s="59"/>
      <c r="H84" s="59"/>
      <c r="I84" s="60"/>
      <c r="J84" s="60"/>
      <c r="K84" s="60"/>
      <c r="L84" s="60"/>
      <c r="M84" s="60"/>
      <c r="N84" s="60"/>
      <c r="O84" s="60"/>
      <c r="P84" s="59"/>
      <c r="Q84" s="60"/>
      <c r="R84" s="60"/>
      <c r="S84" s="60"/>
      <c r="T84" s="59"/>
      <c r="U84" s="59"/>
      <c r="V84" s="60"/>
      <c r="W84" s="60"/>
      <c r="X84" s="60"/>
    </row>
    <row r="85" spans="2:24" ht="13.5" customHeight="1">
      <c r="B85" s="12"/>
      <c r="C85" s="60"/>
      <c r="D85" s="6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</row>
    <row r="86" spans="2:24" ht="13.5" customHeight="1">
      <c r="B86" s="59"/>
      <c r="C86" s="51"/>
      <c r="D86" s="65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</row>
    <row r="87" spans="2:24" ht="13.5" customHeight="1">
      <c r="B87" s="59"/>
      <c r="C87" s="51"/>
      <c r="D87" s="65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</row>
    <row r="88" spans="2:24" ht="13.5" customHeight="1">
      <c r="B88" s="59"/>
      <c r="C88" s="60"/>
      <c r="D88" s="6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  <row r="89" spans="3:24" ht="13.5" customHeight="1">
      <c r="C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0"/>
    </row>
    <row r="90" spans="3:24" ht="13.5" customHeight="1">
      <c r="C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0"/>
    </row>
    <row r="91" spans="3:24" ht="13.5" customHeight="1">
      <c r="C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0"/>
    </row>
    <row r="92" spans="3:22" ht="13.5" customHeight="1">
      <c r="C92" s="59"/>
      <c r="D92" s="64"/>
      <c r="G92" s="59"/>
      <c r="H92" s="59"/>
      <c r="I92" s="59"/>
      <c r="J92" s="59"/>
      <c r="K92" s="59"/>
      <c r="L92" s="59"/>
      <c r="M92" s="62"/>
      <c r="N92" s="59"/>
      <c r="O92" s="59"/>
      <c r="P92" s="59"/>
      <c r="Q92" s="59"/>
      <c r="R92" s="59"/>
      <c r="S92" s="59"/>
      <c r="T92" s="59"/>
      <c r="U92" s="59"/>
      <c r="V92" s="59"/>
    </row>
    <row r="93" spans="3:22" ht="13.5" customHeight="1">
      <c r="C93" s="59"/>
      <c r="D93" s="64"/>
      <c r="G93" s="59"/>
      <c r="H93" s="59"/>
      <c r="I93" s="59"/>
      <c r="J93" s="59"/>
      <c r="K93" s="59"/>
      <c r="L93" s="59"/>
      <c r="M93" s="62"/>
      <c r="N93" s="59"/>
      <c r="O93" s="59"/>
      <c r="P93" s="59"/>
      <c r="Q93" s="59"/>
      <c r="R93" s="59"/>
      <c r="S93" s="59"/>
      <c r="T93" s="59"/>
      <c r="U93" s="59"/>
      <c r="V93" s="59"/>
    </row>
    <row r="94" spans="3:22" ht="13.5" customHeight="1">
      <c r="C94" s="59"/>
      <c r="D94" s="64"/>
      <c r="G94" s="59"/>
      <c r="H94" s="59"/>
      <c r="I94" s="59"/>
      <c r="J94" s="59"/>
      <c r="K94" s="59"/>
      <c r="L94" s="59"/>
      <c r="M94" s="62"/>
      <c r="N94" s="59"/>
      <c r="O94" s="59"/>
      <c r="P94" s="59"/>
      <c r="Q94" s="59"/>
      <c r="R94" s="59"/>
      <c r="S94" s="59"/>
      <c r="T94" s="59"/>
      <c r="U94" s="59"/>
      <c r="V94" s="59"/>
    </row>
    <row r="95" spans="3:22" ht="13.5" customHeight="1">
      <c r="C95" s="59"/>
      <c r="D95" s="64"/>
      <c r="G95" s="59"/>
      <c r="H95" s="59"/>
      <c r="I95" s="59"/>
      <c r="J95" s="59"/>
      <c r="K95" s="59"/>
      <c r="L95" s="59"/>
      <c r="M95" s="62"/>
      <c r="N95" s="59"/>
      <c r="O95" s="59"/>
      <c r="P95" s="59"/>
      <c r="Q95" s="59"/>
      <c r="R95" s="59"/>
      <c r="S95" s="59"/>
      <c r="T95" s="59"/>
      <c r="U95" s="59"/>
      <c r="V95" s="59"/>
    </row>
    <row r="96" spans="3:22" ht="13.5" customHeight="1">
      <c r="C96" s="59"/>
      <c r="D96" s="64"/>
      <c r="G96" s="59"/>
      <c r="H96" s="59"/>
      <c r="I96" s="59"/>
      <c r="J96" s="59"/>
      <c r="K96" s="59"/>
      <c r="L96" s="59"/>
      <c r="M96" s="62"/>
      <c r="N96" s="59"/>
      <c r="O96" s="59"/>
      <c r="P96" s="59"/>
      <c r="Q96" s="59"/>
      <c r="R96" s="59"/>
      <c r="S96" s="59"/>
      <c r="T96" s="59"/>
      <c r="U96" s="59"/>
      <c r="V96" s="59"/>
    </row>
    <row r="97" spans="3:22" ht="13.5" customHeight="1">
      <c r="C97" s="59"/>
      <c r="D97" s="64"/>
      <c r="G97" s="59"/>
      <c r="H97" s="59"/>
      <c r="I97" s="59"/>
      <c r="J97" s="59"/>
      <c r="K97" s="59"/>
      <c r="L97" s="59"/>
      <c r="M97" s="62"/>
      <c r="N97" s="59"/>
      <c r="O97" s="59"/>
      <c r="P97" s="59"/>
      <c r="Q97" s="59"/>
      <c r="R97" s="59"/>
      <c r="S97" s="59"/>
      <c r="T97" s="59"/>
      <c r="U97" s="59"/>
      <c r="V97" s="59"/>
    </row>
    <row r="98" spans="3:22" ht="13.5" customHeight="1">
      <c r="C98" s="59"/>
      <c r="D98" s="64"/>
      <c r="G98" s="59"/>
      <c r="H98" s="59"/>
      <c r="I98" s="59"/>
      <c r="J98" s="59"/>
      <c r="K98" s="59"/>
      <c r="L98" s="59"/>
      <c r="M98" s="62"/>
      <c r="N98" s="59"/>
      <c r="O98" s="59"/>
      <c r="P98" s="59"/>
      <c r="Q98" s="59"/>
      <c r="R98" s="59"/>
      <c r="S98" s="59"/>
      <c r="T98" s="59"/>
      <c r="U98" s="59"/>
      <c r="V98" s="59"/>
    </row>
    <row r="99" spans="3:22" ht="13.5" customHeight="1">
      <c r="C99" s="59"/>
      <c r="D99" s="64"/>
      <c r="G99" s="59"/>
      <c r="H99" s="59"/>
      <c r="I99" s="59"/>
      <c r="J99" s="59"/>
      <c r="K99" s="59"/>
      <c r="L99" s="59"/>
      <c r="M99" s="62"/>
      <c r="N99" s="59"/>
      <c r="O99" s="59"/>
      <c r="P99" s="59"/>
      <c r="Q99" s="59"/>
      <c r="R99" s="59"/>
      <c r="S99" s="59"/>
      <c r="T99" s="59"/>
      <c r="U99" s="59"/>
      <c r="V99" s="59"/>
    </row>
    <row r="100" spans="3:22" ht="13.5" customHeight="1">
      <c r="C100" s="59"/>
      <c r="D100" s="64"/>
      <c r="G100" s="59"/>
      <c r="H100" s="59"/>
      <c r="I100" s="59"/>
      <c r="J100" s="59"/>
      <c r="K100" s="59"/>
      <c r="L100" s="59"/>
      <c r="M100" s="62"/>
      <c r="N100" s="59"/>
      <c r="O100" s="59"/>
      <c r="P100" s="59"/>
      <c r="Q100" s="59"/>
      <c r="R100" s="59"/>
      <c r="S100" s="59"/>
      <c r="T100" s="59"/>
      <c r="U100" s="59"/>
      <c r="V100" s="59"/>
    </row>
    <row r="101" spans="3:22" ht="13.5" customHeight="1">
      <c r="C101" s="59"/>
      <c r="D101" s="64"/>
      <c r="G101" s="59"/>
      <c r="H101" s="59"/>
      <c r="I101" s="59"/>
      <c r="J101" s="59"/>
      <c r="K101" s="59"/>
      <c r="L101" s="59"/>
      <c r="M101" s="62"/>
      <c r="N101" s="59"/>
      <c r="O101" s="59"/>
      <c r="P101" s="59"/>
      <c r="Q101" s="59"/>
      <c r="R101" s="59"/>
      <c r="S101" s="59"/>
      <c r="T101" s="59"/>
      <c r="U101" s="59"/>
      <c r="V101" s="59"/>
    </row>
    <row r="102" spans="3:22" ht="13.5" customHeight="1">
      <c r="C102" s="59"/>
      <c r="D102" s="64"/>
      <c r="G102" s="59"/>
      <c r="H102" s="59"/>
      <c r="I102" s="59"/>
      <c r="J102" s="59"/>
      <c r="K102" s="59"/>
      <c r="L102" s="59"/>
      <c r="M102" s="62"/>
      <c r="N102" s="59"/>
      <c r="O102" s="59"/>
      <c r="P102" s="59"/>
      <c r="Q102" s="59"/>
      <c r="R102" s="59"/>
      <c r="S102" s="59"/>
      <c r="T102" s="59"/>
      <c r="U102" s="59"/>
      <c r="V102" s="59"/>
    </row>
    <row r="103" spans="3:22" ht="13.5" customHeight="1">
      <c r="C103" s="59"/>
      <c r="D103" s="64"/>
      <c r="G103" s="59"/>
      <c r="H103" s="59"/>
      <c r="I103" s="59"/>
      <c r="J103" s="59"/>
      <c r="K103" s="59"/>
      <c r="L103" s="59"/>
      <c r="M103" s="62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3:22" ht="13.5" customHeight="1">
      <c r="C104" s="59"/>
      <c r="D104" s="64"/>
      <c r="G104" s="59"/>
      <c r="H104" s="59"/>
      <c r="I104" s="59"/>
      <c r="J104" s="59"/>
      <c r="K104" s="59"/>
      <c r="L104" s="59"/>
      <c r="M104" s="62"/>
      <c r="N104" s="59"/>
      <c r="O104" s="59"/>
      <c r="P104" s="59"/>
      <c r="Q104" s="59"/>
      <c r="R104" s="59"/>
      <c r="S104" s="59"/>
      <c r="T104" s="59"/>
      <c r="U104" s="59"/>
      <c r="V104" s="59"/>
    </row>
    <row r="105" spans="3:22" ht="13.5" customHeight="1">
      <c r="C105" s="59"/>
      <c r="D105" s="64"/>
      <c r="G105" s="59"/>
      <c r="H105" s="59"/>
      <c r="I105" s="59"/>
      <c r="J105" s="59"/>
      <c r="K105" s="59"/>
      <c r="L105" s="59"/>
      <c r="M105" s="62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3:22" ht="13.5" customHeight="1">
      <c r="C106" s="59"/>
      <c r="D106" s="64"/>
      <c r="G106" s="59"/>
      <c r="H106" s="59"/>
      <c r="I106" s="59"/>
      <c r="J106" s="59"/>
      <c r="K106" s="59"/>
      <c r="L106" s="59"/>
      <c r="M106" s="62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3:22" ht="13.5" customHeight="1">
      <c r="C107" s="59"/>
      <c r="D107" s="64"/>
      <c r="G107" s="59"/>
      <c r="H107" s="59"/>
      <c r="I107" s="59"/>
      <c r="J107" s="59"/>
      <c r="K107" s="59"/>
      <c r="L107" s="59"/>
      <c r="M107" s="62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3:22" ht="13.5" customHeight="1">
      <c r="C108" s="59"/>
      <c r="D108" s="64"/>
      <c r="G108" s="59"/>
      <c r="H108" s="59"/>
      <c r="I108" s="59"/>
      <c r="J108" s="59"/>
      <c r="K108" s="59"/>
      <c r="L108" s="59"/>
      <c r="M108" s="62"/>
      <c r="N108" s="59"/>
      <c r="O108" s="59"/>
      <c r="P108" s="59"/>
      <c r="Q108" s="59"/>
      <c r="R108" s="59"/>
      <c r="S108" s="59"/>
      <c r="T108" s="59"/>
      <c r="U108" s="59"/>
      <c r="V108" s="59"/>
    </row>
    <row r="109" spans="3:22" ht="13.5" customHeight="1">
      <c r="C109" s="59"/>
      <c r="D109" s="64"/>
      <c r="G109" s="59"/>
      <c r="H109" s="59"/>
      <c r="I109" s="59"/>
      <c r="J109" s="59"/>
      <c r="K109" s="59"/>
      <c r="L109" s="59"/>
      <c r="M109" s="62"/>
      <c r="N109" s="59"/>
      <c r="O109" s="59"/>
      <c r="P109" s="59"/>
      <c r="Q109" s="59"/>
      <c r="R109" s="59"/>
      <c r="S109" s="59"/>
      <c r="T109" s="59"/>
      <c r="U109" s="59"/>
      <c r="V109" s="59"/>
    </row>
    <row r="110" spans="3:22" ht="13.5" customHeight="1">
      <c r="C110" s="59"/>
      <c r="D110" s="64"/>
      <c r="G110" s="59"/>
      <c r="H110" s="59"/>
      <c r="I110" s="59"/>
      <c r="J110" s="59"/>
      <c r="K110" s="59"/>
      <c r="L110" s="59"/>
      <c r="M110" s="62"/>
      <c r="N110" s="59"/>
      <c r="O110" s="59"/>
      <c r="P110" s="59"/>
      <c r="Q110" s="59"/>
      <c r="R110" s="59"/>
      <c r="S110" s="59"/>
      <c r="T110" s="59"/>
      <c r="U110" s="59"/>
      <c r="V110" s="59"/>
    </row>
    <row r="111" spans="3:22" ht="13.5" customHeight="1">
      <c r="C111" s="59"/>
      <c r="D111" s="64"/>
      <c r="G111" s="59"/>
      <c r="H111" s="59"/>
      <c r="I111" s="59"/>
      <c r="J111" s="59"/>
      <c r="K111" s="59"/>
      <c r="L111" s="59"/>
      <c r="M111" s="62"/>
      <c r="N111" s="59"/>
      <c r="O111" s="59"/>
      <c r="P111" s="59"/>
      <c r="Q111" s="59"/>
      <c r="R111" s="59"/>
      <c r="S111" s="59"/>
      <c r="T111" s="59"/>
      <c r="U111" s="59"/>
      <c r="V111" s="59"/>
    </row>
    <row r="112" spans="3:22" ht="13.5" customHeight="1">
      <c r="C112" s="59"/>
      <c r="D112" s="64"/>
      <c r="G112" s="59"/>
      <c r="H112" s="59"/>
      <c r="I112" s="59"/>
      <c r="J112" s="59"/>
      <c r="K112" s="59"/>
      <c r="L112" s="59"/>
      <c r="M112" s="62"/>
      <c r="N112" s="59"/>
      <c r="O112" s="59"/>
      <c r="P112" s="59"/>
      <c r="Q112" s="59"/>
      <c r="R112" s="59"/>
      <c r="S112" s="59"/>
      <c r="T112" s="59"/>
      <c r="U112" s="59"/>
      <c r="V112" s="59"/>
    </row>
    <row r="113" spans="3:22" ht="13.5" customHeight="1">
      <c r="C113" s="59"/>
      <c r="D113" s="64"/>
      <c r="G113" s="59"/>
      <c r="H113" s="59"/>
      <c r="I113" s="59"/>
      <c r="J113" s="59"/>
      <c r="K113" s="59"/>
      <c r="L113" s="59"/>
      <c r="M113" s="62"/>
      <c r="N113" s="59"/>
      <c r="O113" s="59"/>
      <c r="P113" s="59"/>
      <c r="Q113" s="59"/>
      <c r="R113" s="59"/>
      <c r="S113" s="59"/>
      <c r="T113" s="59"/>
      <c r="U113" s="59"/>
      <c r="V113" s="59"/>
    </row>
    <row r="114" spans="3:22" ht="13.5" customHeight="1">
      <c r="C114" s="59"/>
      <c r="D114" s="64"/>
      <c r="G114" s="59"/>
      <c r="H114" s="59"/>
      <c r="I114" s="59"/>
      <c r="J114" s="59"/>
      <c r="K114" s="59"/>
      <c r="L114" s="59"/>
      <c r="M114" s="62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3:22" ht="13.5" customHeight="1">
      <c r="C115" s="59"/>
      <c r="D115" s="64"/>
      <c r="G115" s="59"/>
      <c r="H115" s="59"/>
      <c r="I115" s="59"/>
      <c r="J115" s="59"/>
      <c r="K115" s="59"/>
      <c r="L115" s="59"/>
      <c r="M115" s="62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3:22" ht="13.5" customHeight="1">
      <c r="C116" s="59"/>
      <c r="D116" s="64"/>
      <c r="G116" s="59"/>
      <c r="H116" s="59"/>
      <c r="I116" s="59"/>
      <c r="J116" s="59"/>
      <c r="K116" s="59"/>
      <c r="L116" s="59"/>
      <c r="M116" s="62"/>
      <c r="N116" s="59"/>
      <c r="O116" s="59"/>
      <c r="P116" s="59"/>
      <c r="Q116" s="59"/>
      <c r="R116" s="59"/>
      <c r="S116" s="59"/>
      <c r="T116" s="59"/>
      <c r="U116" s="59"/>
      <c r="V116" s="59"/>
    </row>
    <row r="117" spans="3:22" ht="13.5" customHeight="1">
      <c r="C117" s="59"/>
      <c r="D117" s="64"/>
      <c r="G117" s="59"/>
      <c r="H117" s="59"/>
      <c r="I117" s="59"/>
      <c r="J117" s="59"/>
      <c r="K117" s="59"/>
      <c r="L117" s="59"/>
      <c r="M117" s="62"/>
      <c r="N117" s="59"/>
      <c r="O117" s="59"/>
      <c r="P117" s="59"/>
      <c r="Q117" s="59"/>
      <c r="R117" s="59"/>
      <c r="S117" s="59"/>
      <c r="T117" s="59"/>
      <c r="U117" s="59"/>
      <c r="V117" s="59"/>
    </row>
    <row r="118" spans="3:22" ht="13.5" customHeight="1">
      <c r="C118" s="59"/>
      <c r="D118" s="64"/>
      <c r="G118" s="59"/>
      <c r="H118" s="59"/>
      <c r="I118" s="59"/>
      <c r="J118" s="59"/>
      <c r="K118" s="59"/>
      <c r="L118" s="59"/>
      <c r="M118" s="62"/>
      <c r="N118" s="59"/>
      <c r="O118" s="59"/>
      <c r="P118" s="59"/>
      <c r="Q118" s="59"/>
      <c r="R118" s="59"/>
      <c r="S118" s="59"/>
      <c r="T118" s="59"/>
      <c r="U118" s="59"/>
      <c r="V118" s="59"/>
    </row>
    <row r="119" spans="3:22" ht="13.5" customHeight="1">
      <c r="C119" s="59"/>
      <c r="D119" s="64"/>
      <c r="G119" s="59"/>
      <c r="H119" s="59"/>
      <c r="I119" s="59"/>
      <c r="J119" s="59"/>
      <c r="K119" s="59"/>
      <c r="L119" s="59"/>
      <c r="M119" s="62"/>
      <c r="N119" s="59"/>
      <c r="O119" s="59"/>
      <c r="P119" s="59"/>
      <c r="Q119" s="59"/>
      <c r="R119" s="59"/>
      <c r="S119" s="59"/>
      <c r="T119" s="59"/>
      <c r="U119" s="59"/>
      <c r="V119" s="59"/>
    </row>
    <row r="120" spans="3:22" ht="13.5" customHeight="1">
      <c r="C120" s="59"/>
      <c r="D120" s="64"/>
      <c r="G120" s="59"/>
      <c r="H120" s="59"/>
      <c r="I120" s="59"/>
      <c r="J120" s="59"/>
      <c r="K120" s="59"/>
      <c r="L120" s="59"/>
      <c r="M120" s="62"/>
      <c r="N120" s="59"/>
      <c r="O120" s="59"/>
      <c r="P120" s="59"/>
      <c r="Q120" s="59"/>
      <c r="R120" s="59"/>
      <c r="S120" s="59"/>
      <c r="T120" s="59"/>
      <c r="U120" s="59"/>
      <c r="V120" s="59"/>
    </row>
    <row r="121" spans="3:22" ht="13.5" customHeight="1">
      <c r="C121" s="59"/>
      <c r="D121" s="64"/>
      <c r="G121" s="59"/>
      <c r="H121" s="59"/>
      <c r="I121" s="59"/>
      <c r="J121" s="59"/>
      <c r="K121" s="59"/>
      <c r="L121" s="59"/>
      <c r="M121" s="62"/>
      <c r="N121" s="59"/>
      <c r="O121" s="59"/>
      <c r="P121" s="59"/>
      <c r="Q121" s="59"/>
      <c r="R121" s="59"/>
      <c r="S121" s="59"/>
      <c r="T121" s="59"/>
      <c r="U121" s="59"/>
      <c r="V121" s="59"/>
    </row>
    <row r="122" spans="3:22" ht="13.5" customHeight="1">
      <c r="C122" s="59"/>
      <c r="D122" s="64"/>
      <c r="G122" s="59"/>
      <c r="H122" s="59"/>
      <c r="I122" s="59"/>
      <c r="J122" s="59"/>
      <c r="K122" s="59"/>
      <c r="L122" s="59"/>
      <c r="M122" s="62"/>
      <c r="N122" s="59"/>
      <c r="O122" s="59"/>
      <c r="P122" s="59"/>
      <c r="Q122" s="59"/>
      <c r="R122" s="59"/>
      <c r="S122" s="59"/>
      <c r="T122" s="59"/>
      <c r="U122" s="59"/>
      <c r="V122" s="59"/>
    </row>
    <row r="123" spans="3:22" ht="13.5" customHeight="1">
      <c r="C123" s="59"/>
      <c r="D123" s="64"/>
      <c r="G123" s="59"/>
      <c r="H123" s="59"/>
      <c r="I123" s="59"/>
      <c r="J123" s="59"/>
      <c r="K123" s="59"/>
      <c r="L123" s="59"/>
      <c r="M123" s="62"/>
      <c r="N123" s="59"/>
      <c r="O123" s="59"/>
      <c r="P123" s="59"/>
      <c r="Q123" s="59"/>
      <c r="R123" s="59"/>
      <c r="S123" s="59"/>
      <c r="T123" s="59"/>
      <c r="U123" s="59"/>
      <c r="V123" s="59"/>
    </row>
    <row r="124" spans="3:22" ht="13.5" customHeight="1">
      <c r="C124" s="59"/>
      <c r="D124" s="64"/>
      <c r="G124" s="59"/>
      <c r="H124" s="59"/>
      <c r="I124" s="59"/>
      <c r="J124" s="59"/>
      <c r="K124" s="59"/>
      <c r="L124" s="59"/>
      <c r="M124" s="62"/>
      <c r="N124" s="59"/>
      <c r="O124" s="59"/>
      <c r="P124" s="59"/>
      <c r="Q124" s="59"/>
      <c r="R124" s="59"/>
      <c r="S124" s="59"/>
      <c r="T124" s="59"/>
      <c r="U124" s="59"/>
      <c r="V124" s="59"/>
    </row>
    <row r="125" spans="3:22" ht="13.5" customHeight="1">
      <c r="C125" s="59"/>
      <c r="D125" s="64"/>
      <c r="G125" s="59"/>
      <c r="H125" s="59"/>
      <c r="I125" s="59"/>
      <c r="J125" s="59"/>
      <c r="K125" s="59"/>
      <c r="L125" s="59"/>
      <c r="M125" s="62"/>
      <c r="N125" s="59"/>
      <c r="O125" s="59"/>
      <c r="P125" s="59"/>
      <c r="Q125" s="59"/>
      <c r="R125" s="59"/>
      <c r="S125" s="59"/>
      <c r="T125" s="59"/>
      <c r="U125" s="59"/>
      <c r="V125" s="59"/>
    </row>
    <row r="126" spans="3:22" ht="13.5" customHeight="1">
      <c r="C126" s="59"/>
      <c r="D126" s="64"/>
      <c r="G126" s="59"/>
      <c r="H126" s="59"/>
      <c r="I126" s="59"/>
      <c r="J126" s="59"/>
      <c r="K126" s="59"/>
      <c r="L126" s="59"/>
      <c r="M126" s="62"/>
      <c r="N126" s="59"/>
      <c r="O126" s="59"/>
      <c r="P126" s="59"/>
      <c r="Q126" s="59"/>
      <c r="R126" s="59"/>
      <c r="S126" s="59"/>
      <c r="T126" s="59"/>
      <c r="U126" s="59"/>
      <c r="V126" s="59"/>
    </row>
  </sheetData>
  <sheetProtection/>
  <mergeCells count="10">
    <mergeCell ref="C4:C6"/>
    <mergeCell ref="D5:D6"/>
    <mergeCell ref="W4:W6"/>
    <mergeCell ref="X4:X6"/>
    <mergeCell ref="F5:F6"/>
    <mergeCell ref="I5:I6"/>
    <mergeCell ref="M5:M6"/>
    <mergeCell ref="O5:O6"/>
    <mergeCell ref="R5:R6"/>
    <mergeCell ref="V5:V6"/>
  </mergeCells>
  <conditionalFormatting sqref="B83:B65536 B1:B81 U7:U65536 U1:U5 D7:D65536 D1:D4 O1:T65536 L2:M2 K1:N1 L3:N65536 K3:K60 E1:I65536 J1:J60 J61:K65536 C1:C65536 V1:IV65536">
    <cfRule type="cellIs" priority="2" dxfId="4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blackAndWhite="1" fitToHeight="1" fitToWidth="1" horizontalDpi="300" verticalDpi="3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8"/>
  <sheetViews>
    <sheetView zoomScaleSheetLayoutView="50" zoomScalePageLayoutView="0" workbookViewId="0" topLeftCell="U1">
      <selection activeCell="Y16" sqref="Y16"/>
    </sheetView>
  </sheetViews>
  <sheetFormatPr defaultColWidth="9.00390625" defaultRowHeight="13.5"/>
  <cols>
    <col min="1" max="1" width="2.125" style="550" customWidth="1"/>
    <col min="2" max="2" width="11.25390625" style="550" customWidth="1"/>
    <col min="3" max="3" width="12.00390625" style="550" customWidth="1"/>
    <col min="4" max="5" width="10.875" style="550" customWidth="1"/>
    <col min="6" max="6" width="9.25390625" style="553" customWidth="1"/>
    <col min="7" max="7" width="1.37890625" style="550" customWidth="1"/>
    <col min="8" max="8" width="4.25390625" style="554" customWidth="1"/>
    <col min="9" max="9" width="8.75390625" style="550" customWidth="1"/>
    <col min="10" max="10" width="10.25390625" style="553" customWidth="1"/>
    <col min="11" max="14" width="10.50390625" style="550" customWidth="1"/>
    <col min="15" max="22" width="9.375" style="550" customWidth="1"/>
    <col min="23" max="23" width="8.00390625" style="550" customWidth="1"/>
    <col min="24" max="24" width="8.125" style="550" customWidth="1"/>
    <col min="25" max="26" width="9.75390625" style="550" customWidth="1"/>
    <col min="27" max="27" width="11.75390625" style="550" customWidth="1"/>
    <col min="28" max="16384" width="9.00390625" style="550" customWidth="1"/>
  </cols>
  <sheetData>
    <row r="1" spans="1:51" s="397" customFormat="1" ht="13.5" customHeight="1">
      <c r="A1" s="397">
        <v>1</v>
      </c>
      <c r="F1" s="398"/>
      <c r="H1" s="399"/>
      <c r="J1" s="400"/>
      <c r="L1" s="401"/>
      <c r="M1" s="402"/>
      <c r="N1" s="403" t="s">
        <v>96</v>
      </c>
      <c r="O1" s="402" t="s">
        <v>217</v>
      </c>
      <c r="V1" s="398"/>
      <c r="X1" s="404"/>
      <c r="Y1" s="405"/>
      <c r="Z1" s="405"/>
      <c r="AB1" s="406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8"/>
      <c r="AO1" s="407"/>
      <c r="AP1" s="407"/>
      <c r="AQ1" s="409"/>
      <c r="AR1" s="406"/>
      <c r="AS1" s="406"/>
      <c r="AT1" s="406"/>
      <c r="AU1" s="406"/>
      <c r="AV1" s="406"/>
      <c r="AW1" s="406"/>
      <c r="AX1" s="406"/>
      <c r="AY1" s="406"/>
    </row>
    <row r="2" spans="1:51" s="397" customFormat="1" ht="13.5" customHeight="1">
      <c r="A2" s="397">
        <v>2</v>
      </c>
      <c r="B2" s="406"/>
      <c r="C2" s="407"/>
      <c r="D2" s="406"/>
      <c r="E2" s="406"/>
      <c r="F2" s="410"/>
      <c r="G2" s="406"/>
      <c r="H2" s="411"/>
      <c r="I2" s="406"/>
      <c r="J2" s="412"/>
      <c r="K2" s="406"/>
      <c r="L2" s="413"/>
      <c r="M2" s="406"/>
      <c r="N2" s="413"/>
      <c r="O2" s="406"/>
      <c r="P2" s="406"/>
      <c r="Q2" s="406"/>
      <c r="R2" s="406"/>
      <c r="S2" s="406"/>
      <c r="T2" s="406"/>
      <c r="U2" s="406"/>
      <c r="V2" s="410"/>
      <c r="W2" s="406"/>
      <c r="X2" s="413"/>
      <c r="Y2" s="409"/>
      <c r="Z2" s="409"/>
      <c r="AA2" s="414" t="s">
        <v>0</v>
      </c>
      <c r="AB2" s="414"/>
      <c r="AC2" s="414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8"/>
      <c r="AO2" s="407"/>
      <c r="AP2" s="407"/>
      <c r="AQ2" s="409"/>
      <c r="AR2" s="406"/>
      <c r="AS2" s="406"/>
      <c r="AT2" s="406"/>
      <c r="AU2" s="406"/>
      <c r="AV2" s="406"/>
      <c r="AW2" s="406"/>
      <c r="AX2" s="406"/>
      <c r="AY2" s="406"/>
    </row>
    <row r="3" spans="1:51" s="397" customFormat="1" ht="13.5" customHeight="1">
      <c r="A3" s="397">
        <v>3</v>
      </c>
      <c r="B3" s="415" t="s">
        <v>1</v>
      </c>
      <c r="C3" s="416" t="s">
        <v>240</v>
      </c>
      <c r="D3" s="417"/>
      <c r="E3" s="417"/>
      <c r="F3" s="418"/>
      <c r="G3" s="419"/>
      <c r="H3" s="420"/>
      <c r="I3" s="416"/>
      <c r="J3" s="421"/>
      <c r="K3" s="419"/>
      <c r="L3" s="422"/>
      <c r="M3" s="419"/>
      <c r="N3" s="422"/>
      <c r="O3" s="417"/>
      <c r="P3" s="417"/>
      <c r="Q3" s="417"/>
      <c r="R3" s="417"/>
      <c r="S3" s="417"/>
      <c r="T3" s="416"/>
      <c r="U3" s="416"/>
      <c r="V3" s="423"/>
      <c r="W3" s="798" t="s">
        <v>2</v>
      </c>
      <c r="X3" s="422"/>
      <c r="Y3" s="424"/>
      <c r="Z3" s="424"/>
      <c r="AA3" s="419" t="s">
        <v>193</v>
      </c>
      <c r="AB3" s="425" t="s">
        <v>1</v>
      </c>
      <c r="AC3" s="425"/>
      <c r="AD3" s="426"/>
      <c r="AE3" s="425"/>
      <c r="AF3" s="425"/>
      <c r="AG3" s="425"/>
      <c r="AH3" s="425"/>
      <c r="AI3" s="425"/>
      <c r="AJ3" s="425"/>
      <c r="AK3" s="425"/>
      <c r="AL3" s="427"/>
      <c r="AM3" s="427"/>
      <c r="AN3" s="428"/>
      <c r="AO3" s="428"/>
      <c r="AP3" s="428"/>
      <c r="AQ3" s="428"/>
      <c r="AR3" s="427"/>
      <c r="AS3" s="427"/>
      <c r="AT3" s="406"/>
      <c r="AU3" s="406"/>
      <c r="AV3" s="406"/>
      <c r="AW3" s="406"/>
      <c r="AX3" s="406"/>
      <c r="AY3" s="406"/>
    </row>
    <row r="4" spans="1:51" s="397" customFormat="1" ht="13.5" customHeight="1">
      <c r="A4" s="397">
        <v>4</v>
      </c>
      <c r="B4" s="429"/>
      <c r="C4" s="430" t="s">
        <v>3</v>
      </c>
      <c r="D4" s="431"/>
      <c r="E4" s="431"/>
      <c r="F4" s="432"/>
      <c r="G4" s="801" t="s">
        <v>4</v>
      </c>
      <c r="H4" s="802"/>
      <c r="I4" s="803"/>
      <c r="J4" s="433" t="s">
        <v>5</v>
      </c>
      <c r="K4" s="434" t="s">
        <v>6</v>
      </c>
      <c r="L4" s="435"/>
      <c r="M4" s="434" t="s">
        <v>7</v>
      </c>
      <c r="N4" s="435"/>
      <c r="O4" s="431"/>
      <c r="P4" s="416"/>
      <c r="Q4" s="416"/>
      <c r="R4" s="436"/>
      <c r="S4" s="431"/>
      <c r="T4" s="416"/>
      <c r="U4" s="416"/>
      <c r="V4" s="423"/>
      <c r="W4" s="799"/>
      <c r="X4" s="437"/>
      <c r="Y4" s="424"/>
      <c r="Z4" s="438"/>
      <c r="AA4" s="439" t="s">
        <v>3</v>
      </c>
      <c r="AB4" s="430"/>
      <c r="AC4" s="430"/>
      <c r="AD4" s="407"/>
      <c r="AE4" s="430"/>
      <c r="AF4" s="425"/>
      <c r="AG4" s="425"/>
      <c r="AH4" s="425"/>
      <c r="AI4" s="425"/>
      <c r="AJ4" s="425"/>
      <c r="AK4" s="425"/>
      <c r="AL4" s="425"/>
      <c r="AM4" s="425"/>
      <c r="AN4" s="428"/>
      <c r="AO4" s="425"/>
      <c r="AP4" s="425"/>
      <c r="AQ4" s="428"/>
      <c r="AR4" s="425"/>
      <c r="AS4" s="425"/>
      <c r="AT4" s="406"/>
      <c r="AU4" s="406"/>
      <c r="AV4" s="406"/>
      <c r="AW4" s="406"/>
      <c r="AX4" s="406"/>
      <c r="AY4" s="406"/>
    </row>
    <row r="5" spans="1:51" s="397" customFormat="1" ht="13.5" customHeight="1">
      <c r="A5" s="397">
        <v>5</v>
      </c>
      <c r="B5" s="429"/>
      <c r="C5" s="440" t="s">
        <v>8</v>
      </c>
      <c r="D5" s="434" t="s">
        <v>9</v>
      </c>
      <c r="E5" s="434" t="s">
        <v>10</v>
      </c>
      <c r="F5" s="441" t="s">
        <v>11</v>
      </c>
      <c r="G5" s="434"/>
      <c r="H5" s="442"/>
      <c r="I5" s="425"/>
      <c r="J5" s="443"/>
      <c r="K5" s="434" t="s">
        <v>12</v>
      </c>
      <c r="L5" s="444" t="s">
        <v>13</v>
      </c>
      <c r="M5" s="434" t="s">
        <v>12</v>
      </c>
      <c r="N5" s="444" t="s">
        <v>13</v>
      </c>
      <c r="O5" s="445" t="s">
        <v>14</v>
      </c>
      <c r="P5" s="804" t="s">
        <v>15</v>
      </c>
      <c r="Q5" s="804" t="s">
        <v>16</v>
      </c>
      <c r="R5" s="806" t="s">
        <v>17</v>
      </c>
      <c r="S5" s="445" t="s">
        <v>18</v>
      </c>
      <c r="T5" s="804" t="s">
        <v>15</v>
      </c>
      <c r="U5" s="804" t="s">
        <v>16</v>
      </c>
      <c r="V5" s="808" t="s">
        <v>19</v>
      </c>
      <c r="W5" s="799"/>
      <c r="X5" s="446" t="s">
        <v>13</v>
      </c>
      <c r="Y5" s="447" t="s">
        <v>20</v>
      </c>
      <c r="Z5" s="448" t="s">
        <v>21</v>
      </c>
      <c r="AA5" s="434" t="s">
        <v>8</v>
      </c>
      <c r="AB5" s="440"/>
      <c r="AC5" s="440"/>
      <c r="AD5" s="407"/>
      <c r="AE5" s="440"/>
      <c r="AF5" s="440"/>
      <c r="AG5" s="440"/>
      <c r="AH5" s="449"/>
      <c r="AI5" s="440"/>
      <c r="AJ5" s="440"/>
      <c r="AK5" s="449"/>
      <c r="AL5" s="440"/>
      <c r="AM5" s="440"/>
      <c r="AN5" s="447"/>
      <c r="AO5" s="440"/>
      <c r="AP5" s="440"/>
      <c r="AQ5" s="447"/>
      <c r="AR5" s="440"/>
      <c r="AS5" s="440"/>
      <c r="AT5" s="406"/>
      <c r="AU5" s="406"/>
      <c r="AV5" s="406"/>
      <c r="AW5" s="406"/>
      <c r="AX5" s="406"/>
      <c r="AY5" s="406"/>
    </row>
    <row r="6" spans="1:51" s="397" customFormat="1" ht="13.5" customHeight="1">
      <c r="A6" s="397">
        <v>6</v>
      </c>
      <c r="B6" s="450" t="s">
        <v>22</v>
      </c>
      <c r="C6" s="451" t="s">
        <v>23</v>
      </c>
      <c r="D6" s="452"/>
      <c r="E6" s="452"/>
      <c r="F6" s="453" t="s">
        <v>195</v>
      </c>
      <c r="G6" s="810" t="s">
        <v>24</v>
      </c>
      <c r="H6" s="811"/>
      <c r="I6" s="812"/>
      <c r="J6" s="454" t="s">
        <v>25</v>
      </c>
      <c r="K6" s="452"/>
      <c r="L6" s="455" t="s">
        <v>26</v>
      </c>
      <c r="M6" s="456"/>
      <c r="N6" s="455" t="s">
        <v>26</v>
      </c>
      <c r="O6" s="456"/>
      <c r="P6" s="805"/>
      <c r="Q6" s="805"/>
      <c r="R6" s="807"/>
      <c r="S6" s="456"/>
      <c r="T6" s="805"/>
      <c r="U6" s="805"/>
      <c r="V6" s="809"/>
      <c r="W6" s="800"/>
      <c r="X6" s="457" t="s">
        <v>26</v>
      </c>
      <c r="Y6" s="458"/>
      <c r="Z6" s="459"/>
      <c r="AA6" s="452" t="s">
        <v>23</v>
      </c>
      <c r="AB6" s="425" t="s">
        <v>22</v>
      </c>
      <c r="AC6" s="425" t="s">
        <v>97</v>
      </c>
      <c r="AD6" s="460" t="s">
        <v>98</v>
      </c>
      <c r="AE6" s="440"/>
      <c r="AF6" s="425"/>
      <c r="AG6" s="425"/>
      <c r="AH6" s="425"/>
      <c r="AI6" s="427"/>
      <c r="AJ6" s="427"/>
      <c r="AK6" s="425"/>
      <c r="AL6" s="427"/>
      <c r="AM6" s="427"/>
      <c r="AN6" s="447"/>
      <c r="AO6" s="427"/>
      <c r="AP6" s="427"/>
      <c r="AQ6" s="447"/>
      <c r="AR6" s="427"/>
      <c r="AS6" s="427"/>
      <c r="AT6" s="406"/>
      <c r="AU6" s="406"/>
      <c r="AV6" s="406"/>
      <c r="AW6" s="406"/>
      <c r="AX6" s="406"/>
      <c r="AY6" s="406"/>
    </row>
    <row r="7" spans="1:51" s="397" customFormat="1" ht="13.5" customHeight="1">
      <c r="A7" s="397">
        <v>7</v>
      </c>
      <c r="B7" s="429"/>
      <c r="C7" s="407" t="s">
        <v>27</v>
      </c>
      <c r="D7" s="461"/>
      <c r="E7" s="461"/>
      <c r="F7" s="462"/>
      <c r="G7" s="461"/>
      <c r="H7" s="399"/>
      <c r="I7" s="461"/>
      <c r="J7" s="463"/>
      <c r="K7" s="461"/>
      <c r="L7" s="464"/>
      <c r="M7" s="461"/>
      <c r="N7" s="464"/>
      <c r="O7" s="461"/>
      <c r="P7" s="461"/>
      <c r="Q7" s="461"/>
      <c r="R7" s="461"/>
      <c r="S7" s="461"/>
      <c r="T7" s="461"/>
      <c r="U7" s="461"/>
      <c r="V7" s="462"/>
      <c r="W7" s="461"/>
      <c r="X7" s="464"/>
      <c r="Y7" s="465"/>
      <c r="Z7" s="465"/>
      <c r="AA7" s="407" t="s">
        <v>27</v>
      </c>
      <c r="AB7" s="406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8"/>
      <c r="AO7" s="407"/>
      <c r="AP7" s="407"/>
      <c r="AQ7" s="409"/>
      <c r="AR7" s="406"/>
      <c r="AS7" s="406"/>
      <c r="AT7" s="406"/>
      <c r="AU7" s="406"/>
      <c r="AV7" s="406"/>
      <c r="AW7" s="406"/>
      <c r="AX7" s="406"/>
      <c r="AY7" s="406"/>
    </row>
    <row r="8" spans="1:51" s="466" customFormat="1" ht="13.5" customHeight="1">
      <c r="A8" s="466">
        <v>8</v>
      </c>
      <c r="B8" s="467" t="s">
        <v>28</v>
      </c>
      <c r="C8" s="468">
        <f>D8+E8</f>
        <v>2325407</v>
      </c>
      <c r="D8" s="468">
        <v>1130775</v>
      </c>
      <c r="E8" s="468">
        <v>1194632</v>
      </c>
      <c r="F8" s="469">
        <f>D8/E8*100</f>
        <v>94.65467189896135</v>
      </c>
      <c r="G8" s="470"/>
      <c r="H8" s="471"/>
      <c r="I8" s="472">
        <f>SUM(I9:I10)</f>
        <v>7285.77</v>
      </c>
      <c r="J8" s="473">
        <f>C8/I8</f>
        <v>319.1710690839815</v>
      </c>
      <c r="K8" s="596">
        <f>SUM(K9:K10)</f>
        <v>2183</v>
      </c>
      <c r="L8" s="604">
        <f>ROUND(((K8/AA8)*100),2)</f>
        <v>0.09</v>
      </c>
      <c r="M8" s="596">
        <f>SUM(M9:M10)</f>
        <v>-3349</v>
      </c>
      <c r="N8" s="604">
        <f>ROUND(((M8/AA8)*100),2)</f>
        <v>-0.14</v>
      </c>
      <c r="O8" s="468">
        <f>SUM(O9:O10)</f>
        <v>19144</v>
      </c>
      <c r="P8" s="468">
        <f>SUM(P9:P10)</f>
        <v>9790</v>
      </c>
      <c r="Q8" s="468">
        <f>SUM(Q9:Q10)</f>
        <v>9354</v>
      </c>
      <c r="R8" s="475">
        <f>O8/C8*1000</f>
        <v>8.232537357976474</v>
      </c>
      <c r="S8" s="468">
        <f>SUM(S9:S10)</f>
        <v>22493</v>
      </c>
      <c r="T8" s="468">
        <f>SUM(T9:T10)</f>
        <v>11594</v>
      </c>
      <c r="U8" s="468">
        <f>SUM(U9:U10)</f>
        <v>10899</v>
      </c>
      <c r="V8" s="475">
        <f>S8/C8*1000</f>
        <v>9.672715356924614</v>
      </c>
      <c r="W8" s="596">
        <f>SUM(W9:W10)</f>
        <v>6085</v>
      </c>
      <c r="X8" s="604">
        <f>ROUND(((W8/AA8)*100),2)</f>
        <v>0.26</v>
      </c>
      <c r="Y8" s="468">
        <f>SUM(Y9:Y10)</f>
        <v>118367</v>
      </c>
      <c r="Z8" s="468">
        <f>SUM(Z9:Z10)</f>
        <v>112282</v>
      </c>
      <c r="AA8" s="468">
        <v>2323224</v>
      </c>
      <c r="AB8" s="468" t="s">
        <v>28</v>
      </c>
      <c r="AC8" s="468" t="b">
        <f aca="true" t="shared" si="0" ref="AC8:AC39">W8+M8=K8</f>
        <v>0</v>
      </c>
      <c r="AD8" s="476" t="b">
        <f aca="true" t="shared" si="1" ref="AD8:AD71">C8-AA8=K8</f>
        <v>1</v>
      </c>
      <c r="AE8" s="468"/>
      <c r="AF8" s="468"/>
      <c r="AG8" s="468"/>
      <c r="AH8" s="468"/>
      <c r="AI8" s="468"/>
      <c r="AJ8" s="468"/>
      <c r="AK8" s="468"/>
      <c r="AL8" s="468"/>
      <c r="AM8" s="468"/>
      <c r="AN8" s="477"/>
      <c r="AO8" s="468"/>
      <c r="AP8" s="468"/>
      <c r="AQ8" s="478"/>
      <c r="AR8" s="479"/>
      <c r="AS8" s="479"/>
      <c r="AT8" s="480"/>
      <c r="AU8" s="480"/>
      <c r="AV8" s="480"/>
      <c r="AW8" s="480"/>
      <c r="AX8" s="480"/>
      <c r="AY8" s="480"/>
    </row>
    <row r="9" spans="1:51" s="466" customFormat="1" ht="13.5" customHeight="1">
      <c r="A9" s="466">
        <v>9</v>
      </c>
      <c r="B9" s="481" t="s">
        <v>29</v>
      </c>
      <c r="C9" s="468">
        <f>D9+E9</f>
        <v>1909229</v>
      </c>
      <c r="D9" s="468">
        <f>SUM(D13:D30)</f>
        <v>927366</v>
      </c>
      <c r="E9" s="468">
        <f>SUM(E13:E30)</f>
        <v>981863</v>
      </c>
      <c r="F9" s="469">
        <f aca="true" t="shared" si="2" ref="F9:F72">D9/E9*100</f>
        <v>94.44963299360502</v>
      </c>
      <c r="G9" s="470"/>
      <c r="H9" s="471"/>
      <c r="I9" s="472">
        <f>SUM(I13:I30)</f>
        <v>4544.97</v>
      </c>
      <c r="J9" s="473">
        <f aca="true" t="shared" si="3" ref="J9:J71">C9/I9</f>
        <v>420.07516001205727</v>
      </c>
      <c r="K9" s="596">
        <f>SUM(K13:K30)</f>
        <v>5097</v>
      </c>
      <c r="L9" s="604">
        <f>ROUND(((K9/AA9)*100),2)</f>
        <v>0.27</v>
      </c>
      <c r="M9" s="596">
        <f>SUM(M13:M30)</f>
        <v>-1812</v>
      </c>
      <c r="N9" s="604">
        <f>ROUND(((M9/AA9)*100),2)</f>
        <v>-0.1</v>
      </c>
      <c r="O9" s="468">
        <f>SUM(O13:O30)</f>
        <v>16145</v>
      </c>
      <c r="P9" s="468">
        <f>SUM(P13:P30)</f>
        <v>8250</v>
      </c>
      <c r="Q9" s="468">
        <f>SUM(Q13:Q30)</f>
        <v>7895</v>
      </c>
      <c r="R9" s="475">
        <f aca="true" t="shared" si="4" ref="R9:R71">O9/C9*1000</f>
        <v>8.456293090037917</v>
      </c>
      <c r="S9" s="468">
        <f>SUM(S13:S30)</f>
        <v>17957</v>
      </c>
      <c r="T9" s="468">
        <f>SUM(T13:T30)</f>
        <v>9254</v>
      </c>
      <c r="U9" s="468">
        <f>SUM(U13:U30)</f>
        <v>8703</v>
      </c>
      <c r="V9" s="475">
        <f aca="true" t="shared" si="5" ref="V9:V71">S9/C9*1000</f>
        <v>9.405367297479767</v>
      </c>
      <c r="W9" s="596">
        <f>SUM(W13:W30)</f>
        <v>5767</v>
      </c>
      <c r="X9" s="604">
        <f>ROUND(((W9/AA9)*100),2)</f>
        <v>0.3</v>
      </c>
      <c r="Y9" s="468">
        <f>SUM(Y13:Y30)</f>
        <v>101554</v>
      </c>
      <c r="Z9" s="468">
        <f>SUM(Z13:Z30)</f>
        <v>95787</v>
      </c>
      <c r="AA9" s="468">
        <v>1904132</v>
      </c>
      <c r="AB9" s="468" t="s">
        <v>29</v>
      </c>
      <c r="AC9" s="468" t="b">
        <f t="shared" si="0"/>
        <v>0</v>
      </c>
      <c r="AD9" s="476" t="b">
        <f t="shared" si="1"/>
        <v>1</v>
      </c>
      <c r="AE9" s="468"/>
      <c r="AF9" s="468"/>
      <c r="AG9" s="468"/>
      <c r="AH9" s="468"/>
      <c r="AI9" s="468"/>
      <c r="AJ9" s="468"/>
      <c r="AK9" s="468"/>
      <c r="AL9" s="468"/>
      <c r="AM9" s="468"/>
      <c r="AN9" s="477"/>
      <c r="AO9" s="468"/>
      <c r="AP9" s="468"/>
      <c r="AQ9" s="478"/>
      <c r="AR9" s="479"/>
      <c r="AS9" s="479"/>
      <c r="AT9" s="480"/>
      <c r="AU9" s="480"/>
      <c r="AV9" s="480"/>
      <c r="AW9" s="480"/>
      <c r="AX9" s="480"/>
      <c r="AY9" s="480"/>
    </row>
    <row r="10" spans="1:51" s="466" customFormat="1" ht="13.5" customHeight="1">
      <c r="A10" s="466">
        <v>10</v>
      </c>
      <c r="B10" s="481" t="s">
        <v>182</v>
      </c>
      <c r="C10" s="468">
        <f>D10+E10</f>
        <v>416178</v>
      </c>
      <c r="D10" s="477">
        <v>203409</v>
      </c>
      <c r="E10" s="477">
        <v>212769</v>
      </c>
      <c r="F10" s="469">
        <f t="shared" si="2"/>
        <v>95.60086290766043</v>
      </c>
      <c r="G10" s="470"/>
      <c r="H10" s="471"/>
      <c r="I10" s="472">
        <f>I32+I36+I42+I45+I49+I54+I60+I64+I68+I71</f>
        <v>2740.8</v>
      </c>
      <c r="J10" s="473">
        <f t="shared" si="3"/>
        <v>151.84544658493868</v>
      </c>
      <c r="K10" s="596">
        <f>K32+K36+K42+K45+K49+K54+K60+K64+K68+K71</f>
        <v>-2914</v>
      </c>
      <c r="L10" s="604">
        <f>ROUND(((K10/AA10)*100),2)</f>
        <v>-0.7</v>
      </c>
      <c r="M10" s="596">
        <f>M32+M36+M42+M45+M49+M54+M60+M64+M68+M71</f>
        <v>-1537</v>
      </c>
      <c r="N10" s="604">
        <f>ROUND(((M10/AA10)*100),2)</f>
        <v>-0.37</v>
      </c>
      <c r="O10" s="468">
        <f>O32+O36+O42+O45+O49+O54+O60+O64+O68+O71</f>
        <v>2999</v>
      </c>
      <c r="P10" s="468">
        <f>P32+P36+P42+P45+P49+P54+P60+P64+P68+P71</f>
        <v>1540</v>
      </c>
      <c r="Q10" s="468">
        <f>Q32+Q36+Q42+Q45+Q49+Q54+Q60+Q64+Q68+Q71</f>
        <v>1459</v>
      </c>
      <c r="R10" s="475">
        <f t="shared" si="4"/>
        <v>7.206051256914109</v>
      </c>
      <c r="S10" s="468">
        <f>S32+S36+S42+S45+S49+S54+S60+S64+S68+S71</f>
        <v>4536</v>
      </c>
      <c r="T10" s="468">
        <f>T32+T36+T42+T45+T49+T54+T60+T64+T68+T71</f>
        <v>2340</v>
      </c>
      <c r="U10" s="468">
        <f>U32+U36+U42+U45+U49+U54+U60+U64+U68+U71</f>
        <v>2196</v>
      </c>
      <c r="V10" s="475">
        <f t="shared" si="5"/>
        <v>10.899182561307901</v>
      </c>
      <c r="W10" s="596">
        <f>W32+W36+W42+W45+W49+W54+W60+W64+W68+W71</f>
        <v>318</v>
      </c>
      <c r="X10" s="604">
        <f>ROUND(((W10/AA10)*100),2)</f>
        <v>0.08</v>
      </c>
      <c r="Y10" s="468">
        <f>Y32+Y36+Y42+Y45+Y49+Y54+Y60+Y64+Y68+Y71</f>
        <v>16813</v>
      </c>
      <c r="Z10" s="468">
        <f>Z32+Z36+Z42+Z45+Z49+Z54+Z60+Z64+Z68+Z71</f>
        <v>16495</v>
      </c>
      <c r="AA10" s="468">
        <v>419092</v>
      </c>
      <c r="AB10" s="468" t="s">
        <v>30</v>
      </c>
      <c r="AC10" s="468" t="b">
        <f t="shared" si="0"/>
        <v>0</v>
      </c>
      <c r="AD10" s="476" t="b">
        <f t="shared" si="1"/>
        <v>1</v>
      </c>
      <c r="AE10" s="468"/>
      <c r="AF10" s="468"/>
      <c r="AG10" s="468"/>
      <c r="AH10" s="468"/>
      <c r="AI10" s="468"/>
      <c r="AJ10" s="468"/>
      <c r="AK10" s="468"/>
      <c r="AL10" s="468"/>
      <c r="AM10" s="468"/>
      <c r="AN10" s="477"/>
      <c r="AO10" s="468"/>
      <c r="AP10" s="468"/>
      <c r="AQ10" s="478"/>
      <c r="AR10" s="479"/>
      <c r="AS10" s="479"/>
      <c r="AT10" s="480"/>
      <c r="AU10" s="480"/>
      <c r="AV10" s="480"/>
      <c r="AW10" s="480"/>
      <c r="AX10" s="480"/>
      <c r="AY10" s="480"/>
    </row>
    <row r="11" spans="1:51" s="397" customFormat="1" ht="13.5" customHeight="1">
      <c r="A11" s="397">
        <v>11</v>
      </c>
      <c r="B11" s="482"/>
      <c r="C11" s="407"/>
      <c r="D11" s="407"/>
      <c r="E11" s="461"/>
      <c r="F11" s="469"/>
      <c r="G11" s="483"/>
      <c r="H11" s="484"/>
      <c r="I11" s="485"/>
      <c r="J11" s="473"/>
      <c r="K11" s="597"/>
      <c r="L11" s="604"/>
      <c r="M11" s="597"/>
      <c r="N11" s="604"/>
      <c r="O11" s="461"/>
      <c r="P11" s="461"/>
      <c r="Q11" s="461"/>
      <c r="R11" s="475"/>
      <c r="S11" s="461"/>
      <c r="T11" s="461"/>
      <c r="U11" s="461"/>
      <c r="V11" s="475"/>
      <c r="W11" s="597"/>
      <c r="X11" s="604"/>
      <c r="Y11" s="465"/>
      <c r="Z11" s="465"/>
      <c r="AA11" s="407"/>
      <c r="AB11" s="468"/>
      <c r="AC11" s="468" t="b">
        <f>W11+M11=K11</f>
        <v>1</v>
      </c>
      <c r="AD11" s="476" t="b">
        <f t="shared" si="1"/>
        <v>1</v>
      </c>
      <c r="AE11" s="407"/>
      <c r="AF11" s="407"/>
      <c r="AG11" s="407"/>
      <c r="AH11" s="407"/>
      <c r="AI11" s="407"/>
      <c r="AJ11" s="407"/>
      <c r="AK11" s="407"/>
      <c r="AL11" s="407"/>
      <c r="AM11" s="407"/>
      <c r="AN11" s="408"/>
      <c r="AO11" s="407"/>
      <c r="AP11" s="407"/>
      <c r="AQ11" s="409"/>
      <c r="AR11" s="406"/>
      <c r="AS11" s="406"/>
      <c r="AT11" s="406"/>
      <c r="AU11" s="406"/>
      <c r="AV11" s="406"/>
      <c r="AW11" s="406"/>
      <c r="AX11" s="406"/>
      <c r="AY11" s="406"/>
    </row>
    <row r="12" spans="1:51" s="466" customFormat="1" ht="13.5" customHeight="1">
      <c r="A12" s="466">
        <v>12</v>
      </c>
      <c r="B12" s="467" t="s">
        <v>31</v>
      </c>
      <c r="C12" s="468">
        <f>D12+E12</f>
        <v>1060877</v>
      </c>
      <c r="D12" s="468">
        <f>SUM(D13:D17)</f>
        <v>515799</v>
      </c>
      <c r="E12" s="468">
        <f>SUM(E13:E17)</f>
        <v>545078</v>
      </c>
      <c r="F12" s="469">
        <f t="shared" si="2"/>
        <v>94.62847519070665</v>
      </c>
      <c r="G12" s="470"/>
      <c r="H12" s="471"/>
      <c r="I12" s="472">
        <f>SUM(I13:I17)</f>
        <v>785.85</v>
      </c>
      <c r="J12" s="473">
        <f t="shared" si="3"/>
        <v>1349.9739135967422</v>
      </c>
      <c r="K12" s="596">
        <f>SUM(K13:K17)</f>
        <v>11384</v>
      </c>
      <c r="L12" s="604">
        <f aca="true" t="shared" si="6" ref="L12:L17">ROUND(((K12/AA12)*100),2)</f>
        <v>1.08</v>
      </c>
      <c r="M12" s="596">
        <f>SUM(M13:M17)</f>
        <v>1693</v>
      </c>
      <c r="N12" s="604">
        <f aca="true" t="shared" si="7" ref="N12:N72">ROUND(((M12/AA12)*100),2)</f>
        <v>0.16</v>
      </c>
      <c r="O12" s="477">
        <f aca="true" t="shared" si="8" ref="O12:W12">SUM(O13:O17)</f>
        <v>9829</v>
      </c>
      <c r="P12" s="477">
        <f t="shared" si="8"/>
        <v>5070</v>
      </c>
      <c r="Q12" s="477">
        <f t="shared" si="8"/>
        <v>4759</v>
      </c>
      <c r="R12" s="475">
        <f t="shared" si="4"/>
        <v>9.264976052831761</v>
      </c>
      <c r="S12" s="477">
        <f t="shared" si="8"/>
        <v>8136</v>
      </c>
      <c r="T12" s="477">
        <f t="shared" si="8"/>
        <v>4251</v>
      </c>
      <c r="U12" s="477">
        <f t="shared" si="8"/>
        <v>3885</v>
      </c>
      <c r="V12" s="475">
        <f t="shared" si="5"/>
        <v>7.669126581121091</v>
      </c>
      <c r="W12" s="596">
        <f t="shared" si="8"/>
        <v>5941</v>
      </c>
      <c r="X12" s="604">
        <f aca="true" t="shared" si="9" ref="X12:X72">ROUND(((W12/AA12)*100),2)</f>
        <v>0.57</v>
      </c>
      <c r="Y12" s="477">
        <f>SUM(Y13:Y17)</f>
        <v>71106</v>
      </c>
      <c r="Z12" s="477">
        <f>SUM(Z13:Z17)</f>
        <v>65165</v>
      </c>
      <c r="AA12" s="477">
        <v>1049493</v>
      </c>
      <c r="AB12" s="468" t="s">
        <v>31</v>
      </c>
      <c r="AC12" s="468" t="b">
        <f t="shared" si="0"/>
        <v>0</v>
      </c>
      <c r="AD12" s="476" t="b">
        <f t="shared" si="1"/>
        <v>1</v>
      </c>
      <c r="AE12" s="468"/>
      <c r="AF12" s="468"/>
      <c r="AG12" s="468"/>
      <c r="AH12" s="468"/>
      <c r="AI12" s="468"/>
      <c r="AJ12" s="468"/>
      <c r="AK12" s="468"/>
      <c r="AL12" s="468"/>
      <c r="AM12" s="468"/>
      <c r="AN12" s="477"/>
      <c r="AO12" s="468"/>
      <c r="AP12" s="468"/>
      <c r="AQ12" s="478"/>
      <c r="AR12" s="479"/>
      <c r="AS12" s="479"/>
      <c r="AT12" s="480"/>
      <c r="AU12" s="480"/>
      <c r="AV12" s="480"/>
      <c r="AW12" s="480"/>
      <c r="AX12" s="480"/>
      <c r="AY12" s="480"/>
    </row>
    <row r="13" spans="1:51" s="397" customFormat="1" ht="13.5" customHeight="1">
      <c r="A13" s="397">
        <v>13</v>
      </c>
      <c r="B13" s="486" t="s">
        <v>32</v>
      </c>
      <c r="C13" s="468">
        <f aca="true" t="shared" si="10" ref="C13:C76">D13+E13</f>
        <v>299435</v>
      </c>
      <c r="D13" s="488">
        <v>144614</v>
      </c>
      <c r="E13" s="488">
        <v>154821</v>
      </c>
      <c r="F13" s="469">
        <f t="shared" si="2"/>
        <v>93.40722511803953</v>
      </c>
      <c r="G13" s="489"/>
      <c r="H13" s="490"/>
      <c r="I13" s="485">
        <v>302.27</v>
      </c>
      <c r="J13" s="463">
        <f t="shared" si="3"/>
        <v>990.6209680087339</v>
      </c>
      <c r="K13" s="598">
        <f>C13-AA13</f>
        <v>4752</v>
      </c>
      <c r="L13" s="605">
        <f t="shared" si="6"/>
        <v>1.61</v>
      </c>
      <c r="M13" s="598">
        <f>O13-S13</f>
        <v>108</v>
      </c>
      <c r="N13" s="605">
        <f t="shared" si="7"/>
        <v>0.04</v>
      </c>
      <c r="O13" s="492">
        <f>P13+Q13</f>
        <v>2524</v>
      </c>
      <c r="P13" s="492">
        <f>'シート貼り付け'!H10+'シート貼り付け'!O10</f>
        <v>1350</v>
      </c>
      <c r="Q13" s="492">
        <f>'シート貼り付け'!I10+'シート貼り付け'!P10</f>
        <v>1174</v>
      </c>
      <c r="R13" s="493">
        <f t="shared" si="4"/>
        <v>8.429208342378146</v>
      </c>
      <c r="S13" s="492">
        <f>T13+U13</f>
        <v>2416</v>
      </c>
      <c r="T13" s="492">
        <f>'シート貼り付け'!K10+'シート貼り付け'!R10</f>
        <v>1221</v>
      </c>
      <c r="U13" s="492">
        <f>'シート貼り付け'!L10+'シート貼り付け'!S10</f>
        <v>1195</v>
      </c>
      <c r="V13" s="493">
        <f t="shared" si="5"/>
        <v>8.068529063068778</v>
      </c>
      <c r="W13" s="598">
        <f>Y13-Z13</f>
        <v>2506</v>
      </c>
      <c r="X13" s="605">
        <f t="shared" si="9"/>
        <v>0.85</v>
      </c>
      <c r="Y13" s="491">
        <f>'シート貼り付け'!AA10+'シート貼り付け'!AH10</f>
        <v>22553</v>
      </c>
      <c r="Z13" s="491">
        <f>'シート貼り付け'!AD10+'シート貼り付け'!AK10</f>
        <v>20047</v>
      </c>
      <c r="AA13" s="487">
        <v>294683</v>
      </c>
      <c r="AB13" s="487" t="s">
        <v>32</v>
      </c>
      <c r="AC13" s="468" t="b">
        <f t="shared" si="0"/>
        <v>0</v>
      </c>
      <c r="AD13" s="476" t="b">
        <f t="shared" si="1"/>
        <v>1</v>
      </c>
      <c r="AE13" s="487"/>
      <c r="AF13" s="488"/>
      <c r="AG13" s="488"/>
      <c r="AH13" s="487"/>
      <c r="AI13" s="487"/>
      <c r="AJ13" s="487"/>
      <c r="AK13" s="487"/>
      <c r="AL13" s="487"/>
      <c r="AM13" s="487"/>
      <c r="AN13" s="494"/>
      <c r="AO13" s="487"/>
      <c r="AP13" s="487"/>
      <c r="AQ13" s="495"/>
      <c r="AR13" s="496"/>
      <c r="AS13" s="496"/>
      <c r="AT13" s="406"/>
      <c r="AU13" s="406"/>
      <c r="AV13" s="406"/>
      <c r="AW13" s="406"/>
      <c r="AX13" s="406"/>
      <c r="AY13" s="406"/>
    </row>
    <row r="14" spans="1:51" s="397" customFormat="1" ht="13.5" customHeight="1">
      <c r="A14" s="397">
        <v>14</v>
      </c>
      <c r="B14" s="486" t="s">
        <v>33</v>
      </c>
      <c r="C14" s="468">
        <f t="shared" si="10"/>
        <v>190584</v>
      </c>
      <c r="D14" s="488">
        <v>93722</v>
      </c>
      <c r="E14" s="488">
        <v>96862</v>
      </c>
      <c r="F14" s="469">
        <f t="shared" si="2"/>
        <v>96.75827465879291</v>
      </c>
      <c r="G14" s="489"/>
      <c r="H14" s="490"/>
      <c r="I14" s="485">
        <v>58.1</v>
      </c>
      <c r="J14" s="463">
        <f t="shared" si="3"/>
        <v>3280.275387263339</v>
      </c>
      <c r="K14" s="598">
        <f>C14-AA14</f>
        <v>1598</v>
      </c>
      <c r="L14" s="605">
        <f t="shared" si="6"/>
        <v>0.85</v>
      </c>
      <c r="M14" s="598">
        <f aca="true" t="shared" si="11" ref="M14:M30">O14-S14</f>
        <v>875</v>
      </c>
      <c r="N14" s="605">
        <f t="shared" si="7"/>
        <v>0.46</v>
      </c>
      <c r="O14" s="492">
        <f aca="true" t="shared" si="12" ref="O14:O76">P14+Q14</f>
        <v>2212</v>
      </c>
      <c r="P14" s="492">
        <f>'シート貼り付け'!H11+'シート貼り付け'!O11</f>
        <v>1104</v>
      </c>
      <c r="Q14" s="492">
        <f>'シート貼り付け'!I11+'シート貼り付け'!P11</f>
        <v>1108</v>
      </c>
      <c r="R14" s="493">
        <f t="shared" si="4"/>
        <v>11.606430760189733</v>
      </c>
      <c r="S14" s="492">
        <f aca="true" t="shared" si="13" ref="S14:S76">T14+U14</f>
        <v>1337</v>
      </c>
      <c r="T14" s="492">
        <f>'シート貼り付け'!K11+'シート貼り付け'!R11</f>
        <v>694</v>
      </c>
      <c r="U14" s="492">
        <f>'シート貼り付け'!L11+'シート貼り付け'!S11</f>
        <v>643</v>
      </c>
      <c r="V14" s="493">
        <f t="shared" si="5"/>
        <v>7.015279351886832</v>
      </c>
      <c r="W14" s="598">
        <f>Y14-Z14</f>
        <v>602</v>
      </c>
      <c r="X14" s="605">
        <f t="shared" si="9"/>
        <v>0.32</v>
      </c>
      <c r="Y14" s="491">
        <f>'シート貼り付け'!AA11+'シート貼り付け'!AH11</f>
        <v>13862</v>
      </c>
      <c r="Z14" s="491">
        <f>'シート貼り付け'!AD11+'シート貼り付け'!AK11</f>
        <v>13260</v>
      </c>
      <c r="AA14" s="487">
        <v>188986</v>
      </c>
      <c r="AB14" s="487" t="s">
        <v>33</v>
      </c>
      <c r="AC14" s="468" t="b">
        <f t="shared" si="0"/>
        <v>0</v>
      </c>
      <c r="AD14" s="476" t="b">
        <f t="shared" si="1"/>
        <v>1</v>
      </c>
      <c r="AE14" s="487"/>
      <c r="AF14" s="488"/>
      <c r="AG14" s="488"/>
      <c r="AH14" s="487"/>
      <c r="AI14" s="487"/>
      <c r="AJ14" s="487"/>
      <c r="AK14" s="487"/>
      <c r="AL14" s="487"/>
      <c r="AM14" s="487"/>
      <c r="AN14" s="494"/>
      <c r="AO14" s="487"/>
      <c r="AP14" s="487"/>
      <c r="AQ14" s="495"/>
      <c r="AR14" s="496"/>
      <c r="AS14" s="496"/>
      <c r="AT14" s="406"/>
      <c r="AU14" s="406"/>
      <c r="AV14" s="406"/>
      <c r="AW14" s="406"/>
      <c r="AX14" s="406"/>
      <c r="AY14" s="406"/>
    </row>
    <row r="15" spans="1:51" s="397" customFormat="1" ht="13.5" customHeight="1">
      <c r="A15" s="397">
        <v>15</v>
      </c>
      <c r="B15" s="486" t="s">
        <v>34</v>
      </c>
      <c r="C15" s="468">
        <f t="shared" si="10"/>
        <v>132164</v>
      </c>
      <c r="D15" s="488">
        <v>65266</v>
      </c>
      <c r="E15" s="488">
        <v>66898</v>
      </c>
      <c r="F15" s="469">
        <f t="shared" si="2"/>
        <v>97.56046518580526</v>
      </c>
      <c r="G15" s="489"/>
      <c r="H15" s="490"/>
      <c r="I15" s="497">
        <v>50.69</v>
      </c>
      <c r="J15" s="463">
        <f t="shared" si="3"/>
        <v>2607.299270072993</v>
      </c>
      <c r="K15" s="598">
        <f>C15-AA15</f>
        <v>1008</v>
      </c>
      <c r="L15" s="605">
        <f t="shared" si="6"/>
        <v>0.77</v>
      </c>
      <c r="M15" s="598">
        <f t="shared" si="11"/>
        <v>194</v>
      </c>
      <c r="N15" s="605">
        <f t="shared" si="7"/>
        <v>0.15</v>
      </c>
      <c r="O15" s="492">
        <f t="shared" si="12"/>
        <v>1248</v>
      </c>
      <c r="P15" s="492">
        <f>'シート貼り付け'!H12+'シート貼り付け'!O12</f>
        <v>643</v>
      </c>
      <c r="Q15" s="492">
        <f>'シート貼り付け'!I12+'シート貼り付け'!P12</f>
        <v>605</v>
      </c>
      <c r="R15" s="493">
        <f t="shared" si="4"/>
        <v>9.442813474168458</v>
      </c>
      <c r="S15" s="492">
        <f t="shared" si="13"/>
        <v>1054</v>
      </c>
      <c r="T15" s="492">
        <f>'シート貼り付け'!K12+'シート貼り付け'!R12</f>
        <v>561</v>
      </c>
      <c r="U15" s="492">
        <f>'シート貼り付け'!L12+'シート貼り付け'!S12</f>
        <v>493</v>
      </c>
      <c r="V15" s="493">
        <f t="shared" si="5"/>
        <v>7.974940225780091</v>
      </c>
      <c r="W15" s="598">
        <f>Y15-Z15</f>
        <v>686</v>
      </c>
      <c r="X15" s="605">
        <f t="shared" si="9"/>
        <v>0.52</v>
      </c>
      <c r="Y15" s="491">
        <f>'シート貼り付け'!AA12+'シート貼り付け'!AH12</f>
        <v>8940</v>
      </c>
      <c r="Z15" s="491">
        <f>'シート貼り付け'!AD12+'シート貼り付け'!AK12</f>
        <v>8254</v>
      </c>
      <c r="AA15" s="487">
        <v>131156</v>
      </c>
      <c r="AB15" s="487" t="s">
        <v>34</v>
      </c>
      <c r="AC15" s="468" t="b">
        <f t="shared" si="0"/>
        <v>0</v>
      </c>
      <c r="AD15" s="476" t="b">
        <f t="shared" si="1"/>
        <v>1</v>
      </c>
      <c r="AE15" s="487"/>
      <c r="AF15" s="488"/>
      <c r="AG15" s="488"/>
      <c r="AH15" s="487"/>
      <c r="AI15" s="487"/>
      <c r="AJ15" s="487"/>
      <c r="AK15" s="487"/>
      <c r="AL15" s="487"/>
      <c r="AM15" s="487"/>
      <c r="AN15" s="494"/>
      <c r="AO15" s="487"/>
      <c r="AP15" s="487"/>
      <c r="AQ15" s="495"/>
      <c r="AR15" s="496"/>
      <c r="AS15" s="496"/>
      <c r="AT15" s="406"/>
      <c r="AU15" s="406"/>
      <c r="AV15" s="406"/>
      <c r="AW15" s="406"/>
      <c r="AX15" s="406"/>
      <c r="AY15" s="406"/>
    </row>
    <row r="16" spans="1:51" s="397" customFormat="1" ht="13.5" customHeight="1">
      <c r="A16" s="397">
        <v>16</v>
      </c>
      <c r="B16" s="486" t="s">
        <v>36</v>
      </c>
      <c r="C16" s="468">
        <f t="shared" si="10"/>
        <v>224013</v>
      </c>
      <c r="D16" s="488">
        <v>108726</v>
      </c>
      <c r="E16" s="488">
        <v>115287</v>
      </c>
      <c r="F16" s="469">
        <f t="shared" si="2"/>
        <v>94.30898540164979</v>
      </c>
      <c r="G16" s="489"/>
      <c r="H16" s="490"/>
      <c r="I16" s="485">
        <v>228.18</v>
      </c>
      <c r="J16" s="463">
        <f t="shared" si="3"/>
        <v>981.7381014988167</v>
      </c>
      <c r="K16" s="598">
        <f>C16-AA16</f>
        <v>1691</v>
      </c>
      <c r="L16" s="605">
        <f t="shared" si="6"/>
        <v>0.76</v>
      </c>
      <c r="M16" s="598">
        <f t="shared" si="11"/>
        <v>156</v>
      </c>
      <c r="N16" s="605">
        <f t="shared" si="7"/>
        <v>0.07</v>
      </c>
      <c r="O16" s="492">
        <f t="shared" si="12"/>
        <v>2014</v>
      </c>
      <c r="P16" s="492">
        <f>'シート貼り付け'!H13+'シート貼り付け'!O13</f>
        <v>1039</v>
      </c>
      <c r="Q16" s="492">
        <f>'シート貼り付け'!I13+'シート貼り付け'!P13</f>
        <v>975</v>
      </c>
      <c r="R16" s="493">
        <f t="shared" si="4"/>
        <v>8.990549655600345</v>
      </c>
      <c r="S16" s="492">
        <f t="shared" si="13"/>
        <v>1858</v>
      </c>
      <c r="T16" s="492">
        <f>'シート貼り付け'!K13+'シート貼り付け'!R13</f>
        <v>990</v>
      </c>
      <c r="U16" s="492">
        <f>'シート貼り付け'!L13+'シート貼り付け'!S13</f>
        <v>868</v>
      </c>
      <c r="V16" s="493">
        <f t="shared" si="5"/>
        <v>8.294161499555829</v>
      </c>
      <c r="W16" s="598">
        <f>Y16-Z16</f>
        <v>870</v>
      </c>
      <c r="X16" s="605">
        <f t="shared" si="9"/>
        <v>0.39</v>
      </c>
      <c r="Y16" s="491">
        <f>'シート貼り付け'!AA13+'シート貼り付け'!AH13</f>
        <v>12888</v>
      </c>
      <c r="Z16" s="491">
        <f>'シート貼り付け'!AD13+'シート貼り付け'!AK13</f>
        <v>12018</v>
      </c>
      <c r="AA16" s="487">
        <v>222322</v>
      </c>
      <c r="AB16" s="487" t="s">
        <v>36</v>
      </c>
      <c r="AC16" s="468" t="b">
        <f t="shared" si="0"/>
        <v>0</v>
      </c>
      <c r="AD16" s="476" t="b">
        <f t="shared" si="1"/>
        <v>1</v>
      </c>
      <c r="AE16" s="487"/>
      <c r="AF16" s="488"/>
      <c r="AG16" s="488"/>
      <c r="AH16" s="487"/>
      <c r="AI16" s="487"/>
      <c r="AJ16" s="487"/>
      <c r="AK16" s="487"/>
      <c r="AL16" s="487"/>
      <c r="AM16" s="487"/>
      <c r="AN16" s="494"/>
      <c r="AO16" s="487"/>
      <c r="AP16" s="487"/>
      <c r="AQ16" s="495"/>
      <c r="AR16" s="496"/>
      <c r="AS16" s="496"/>
      <c r="AT16" s="406"/>
      <c r="AU16" s="406"/>
      <c r="AV16" s="406"/>
      <c r="AW16" s="406"/>
      <c r="AX16" s="406"/>
      <c r="AY16" s="406"/>
    </row>
    <row r="17" spans="1:51" s="397" customFormat="1" ht="13.5" customHeight="1">
      <c r="A17" s="397">
        <v>17</v>
      </c>
      <c r="B17" s="486" t="s">
        <v>37</v>
      </c>
      <c r="C17" s="468">
        <f t="shared" si="10"/>
        <v>214681</v>
      </c>
      <c r="D17" s="488">
        <v>103471</v>
      </c>
      <c r="E17" s="461">
        <v>111210</v>
      </c>
      <c r="F17" s="469">
        <f t="shared" si="2"/>
        <v>93.04109342685011</v>
      </c>
      <c r="G17" s="489"/>
      <c r="H17" s="490"/>
      <c r="I17" s="485">
        <v>146.61</v>
      </c>
      <c r="J17" s="463">
        <f t="shared" si="3"/>
        <v>1464.2998431212059</v>
      </c>
      <c r="K17" s="598">
        <f>C17-AA17</f>
        <v>2335</v>
      </c>
      <c r="L17" s="605">
        <f t="shared" si="6"/>
        <v>1.1</v>
      </c>
      <c r="M17" s="598">
        <f t="shared" si="11"/>
        <v>360</v>
      </c>
      <c r="N17" s="605">
        <f t="shared" si="7"/>
        <v>0.17</v>
      </c>
      <c r="O17" s="492">
        <f t="shared" si="12"/>
        <v>1831</v>
      </c>
      <c r="P17" s="492">
        <f>'シート貼り付け'!H14+'シート貼り付け'!O14</f>
        <v>934</v>
      </c>
      <c r="Q17" s="492">
        <f>'シート貼り付け'!I14+'シート貼り付け'!P14</f>
        <v>897</v>
      </c>
      <c r="R17" s="493">
        <f t="shared" si="4"/>
        <v>8.528933627102539</v>
      </c>
      <c r="S17" s="492">
        <f t="shared" si="13"/>
        <v>1471</v>
      </c>
      <c r="T17" s="492">
        <f>'シート貼り付け'!K14+'シート貼り付け'!R14</f>
        <v>785</v>
      </c>
      <c r="U17" s="492">
        <f>'シート貼り付け'!L14+'シート貼り付け'!S14</f>
        <v>686</v>
      </c>
      <c r="V17" s="493">
        <f t="shared" si="5"/>
        <v>6.852026960932733</v>
      </c>
      <c r="W17" s="598">
        <f>Y17-Z17</f>
        <v>1277</v>
      </c>
      <c r="X17" s="605">
        <f t="shared" si="9"/>
        <v>0.6</v>
      </c>
      <c r="Y17" s="491">
        <f>'シート貼り付け'!AA14+'シート貼り付け'!AH14</f>
        <v>12863</v>
      </c>
      <c r="Z17" s="491">
        <f>'シート貼り付け'!AD14+'シート貼り付け'!AK14</f>
        <v>11586</v>
      </c>
      <c r="AA17" s="487">
        <v>212346</v>
      </c>
      <c r="AB17" s="487" t="s">
        <v>37</v>
      </c>
      <c r="AC17" s="468" t="b">
        <f t="shared" si="0"/>
        <v>0</v>
      </c>
      <c r="AD17" s="476" t="b">
        <f t="shared" si="1"/>
        <v>1</v>
      </c>
      <c r="AE17" s="487"/>
      <c r="AF17" s="488"/>
      <c r="AG17" s="488"/>
      <c r="AH17" s="487"/>
      <c r="AI17" s="487"/>
      <c r="AJ17" s="487"/>
      <c r="AK17" s="487"/>
      <c r="AL17" s="487"/>
      <c r="AM17" s="487"/>
      <c r="AN17" s="494"/>
      <c r="AO17" s="487"/>
      <c r="AP17" s="487"/>
      <c r="AQ17" s="495"/>
      <c r="AR17" s="496"/>
      <c r="AS17" s="496"/>
      <c r="AT17" s="406"/>
      <c r="AU17" s="406"/>
      <c r="AV17" s="406"/>
      <c r="AW17" s="406"/>
      <c r="AX17" s="406"/>
      <c r="AY17" s="406"/>
    </row>
    <row r="18" spans="1:51" s="397" customFormat="1" ht="13.5" customHeight="1">
      <c r="A18" s="397">
        <v>18</v>
      </c>
      <c r="B18" s="482"/>
      <c r="C18" s="468"/>
      <c r="F18" s="469"/>
      <c r="G18" s="483"/>
      <c r="H18" s="484"/>
      <c r="I18" s="485"/>
      <c r="J18" s="473"/>
      <c r="K18" s="598"/>
      <c r="L18" s="604"/>
      <c r="M18" s="598"/>
      <c r="N18" s="604"/>
      <c r="O18" s="492"/>
      <c r="P18" s="492"/>
      <c r="Q18" s="492"/>
      <c r="R18" s="475"/>
      <c r="S18" s="492"/>
      <c r="T18" s="492"/>
      <c r="U18" s="461"/>
      <c r="V18" s="475"/>
      <c r="W18" s="597"/>
      <c r="X18" s="604"/>
      <c r="Y18" s="491"/>
      <c r="Z18" s="491"/>
      <c r="AB18" s="468"/>
      <c r="AC18" s="468" t="b">
        <f t="shared" si="0"/>
        <v>1</v>
      </c>
      <c r="AD18" s="476" t="b">
        <f t="shared" si="1"/>
        <v>1</v>
      </c>
      <c r="AE18" s="407"/>
      <c r="AF18" s="407"/>
      <c r="AG18" s="407"/>
      <c r="AH18" s="407"/>
      <c r="AI18" s="407"/>
      <c r="AJ18" s="407"/>
      <c r="AK18" s="407"/>
      <c r="AL18" s="407"/>
      <c r="AM18" s="407"/>
      <c r="AN18" s="408"/>
      <c r="AO18" s="407"/>
      <c r="AP18" s="407"/>
      <c r="AQ18" s="409"/>
      <c r="AR18" s="406"/>
      <c r="AS18" s="406"/>
      <c r="AT18" s="406"/>
      <c r="AU18" s="406"/>
      <c r="AV18" s="406"/>
      <c r="AW18" s="406"/>
      <c r="AX18" s="406"/>
      <c r="AY18" s="406"/>
    </row>
    <row r="19" spans="1:51" s="397" customFormat="1" ht="13.5" customHeight="1">
      <c r="A19" s="397">
        <v>19</v>
      </c>
      <c r="B19" s="486" t="s">
        <v>38</v>
      </c>
      <c r="C19" s="468">
        <f t="shared" si="10"/>
        <v>149042</v>
      </c>
      <c r="D19" s="461">
        <v>71948</v>
      </c>
      <c r="E19" s="492">
        <v>77094</v>
      </c>
      <c r="F19" s="469">
        <f t="shared" si="2"/>
        <v>93.32503177938621</v>
      </c>
      <c r="G19" s="489"/>
      <c r="H19" s="490"/>
      <c r="I19" s="485">
        <v>555.78</v>
      </c>
      <c r="J19" s="463">
        <f t="shared" si="3"/>
        <v>268.1672604267876</v>
      </c>
      <c r="K19" s="598">
        <f>C19-AA19</f>
        <v>-1732</v>
      </c>
      <c r="L19" s="605">
        <f>ROUND(((K19/AA19)*100),2)</f>
        <v>-1.15</v>
      </c>
      <c r="M19" s="598">
        <f t="shared" si="11"/>
        <v>-723</v>
      </c>
      <c r="N19" s="605">
        <f t="shared" si="7"/>
        <v>-0.48</v>
      </c>
      <c r="O19" s="492">
        <f t="shared" si="12"/>
        <v>1016</v>
      </c>
      <c r="P19" s="492">
        <f>'シート貼り付け'!H16+'シート貼り付け'!O16</f>
        <v>513</v>
      </c>
      <c r="Q19" s="492">
        <f>'シート貼り付け'!I16+'シート貼り付け'!P16</f>
        <v>503</v>
      </c>
      <c r="R19" s="493">
        <f t="shared" si="4"/>
        <v>6.816870412366984</v>
      </c>
      <c r="S19" s="492">
        <f t="shared" si="13"/>
        <v>1739</v>
      </c>
      <c r="T19" s="492">
        <f>'シート貼り付け'!K16+'シート貼り付け'!R16</f>
        <v>894</v>
      </c>
      <c r="U19" s="492">
        <f>'シート貼り付け'!L16+'シート貼り付け'!S16</f>
        <v>845</v>
      </c>
      <c r="V19" s="493">
        <f t="shared" si="5"/>
        <v>11.667852014868291</v>
      </c>
      <c r="W19" s="598">
        <f aca="true" t="shared" si="14" ref="W19:W30">Y19-Z19</f>
        <v>-459</v>
      </c>
      <c r="X19" s="605">
        <f t="shared" si="9"/>
        <v>-0.3</v>
      </c>
      <c r="Y19" s="491">
        <f>'シート貼り付け'!AA16+'シート貼り付け'!AH16</f>
        <v>4440</v>
      </c>
      <c r="Z19" s="491">
        <f>'シート貼り付け'!AD16+'シート貼り付け'!AK16</f>
        <v>4899</v>
      </c>
      <c r="AA19" s="407">
        <v>150774</v>
      </c>
      <c r="AB19" s="487" t="s">
        <v>38</v>
      </c>
      <c r="AC19" s="468" t="b">
        <f t="shared" si="0"/>
        <v>0</v>
      </c>
      <c r="AD19" s="476" t="b">
        <f t="shared" si="1"/>
        <v>1</v>
      </c>
      <c r="AE19" s="487"/>
      <c r="AF19" s="487"/>
      <c r="AG19" s="487"/>
      <c r="AH19" s="487"/>
      <c r="AI19" s="487"/>
      <c r="AJ19" s="487"/>
      <c r="AK19" s="487"/>
      <c r="AL19" s="487"/>
      <c r="AM19" s="487"/>
      <c r="AN19" s="494"/>
      <c r="AO19" s="487"/>
      <c r="AP19" s="487"/>
      <c r="AQ19" s="495"/>
      <c r="AR19" s="496"/>
      <c r="AS19" s="496"/>
      <c r="AT19" s="406"/>
      <c r="AU19" s="406"/>
      <c r="AV19" s="406"/>
      <c r="AW19" s="406"/>
      <c r="AX19" s="406"/>
      <c r="AY19" s="406"/>
    </row>
    <row r="20" spans="1:51" s="397" customFormat="1" ht="13.5" customHeight="1">
      <c r="A20" s="397">
        <v>20</v>
      </c>
      <c r="B20" s="486" t="s">
        <v>39</v>
      </c>
      <c r="C20" s="468">
        <f t="shared" si="10"/>
        <v>55177</v>
      </c>
      <c r="D20" s="492">
        <v>26209</v>
      </c>
      <c r="E20" s="492">
        <v>28968</v>
      </c>
      <c r="F20" s="469">
        <f t="shared" si="2"/>
        <v>90.475697321182</v>
      </c>
      <c r="G20" s="489"/>
      <c r="H20" s="490"/>
      <c r="I20" s="485">
        <v>17.86</v>
      </c>
      <c r="J20" s="463">
        <f t="shared" si="3"/>
        <v>3089.417693169093</v>
      </c>
      <c r="K20" s="598">
        <f aca="true" t="shared" si="15" ref="K20:K30">C20-AA20</f>
        <v>-651</v>
      </c>
      <c r="L20" s="605">
        <f aca="true" t="shared" si="16" ref="L20:L72">ROUND(((K20/AA20)*100),2)</f>
        <v>-1.17</v>
      </c>
      <c r="M20" s="598">
        <f t="shared" si="11"/>
        <v>-326</v>
      </c>
      <c r="N20" s="605">
        <f t="shared" si="7"/>
        <v>-0.58</v>
      </c>
      <c r="O20" s="492">
        <f t="shared" si="12"/>
        <v>333</v>
      </c>
      <c r="P20" s="492">
        <f>'シート貼り付け'!H17+'シート貼り付け'!O17</f>
        <v>151</v>
      </c>
      <c r="Q20" s="492">
        <f>'シート貼り付け'!I17+'シート貼り付け'!P17</f>
        <v>182</v>
      </c>
      <c r="R20" s="493">
        <f t="shared" si="4"/>
        <v>6.035123330373163</v>
      </c>
      <c r="S20" s="492">
        <f t="shared" si="13"/>
        <v>659</v>
      </c>
      <c r="T20" s="492">
        <f>'シート貼り付け'!K17+'シート貼り付け'!R17</f>
        <v>337</v>
      </c>
      <c r="U20" s="492">
        <f>'シート貼り付け'!L17+'シート貼り付け'!S17</f>
        <v>322</v>
      </c>
      <c r="V20" s="493">
        <f t="shared" si="5"/>
        <v>11.943382206354098</v>
      </c>
      <c r="W20" s="598">
        <f t="shared" si="14"/>
        <v>7</v>
      </c>
      <c r="X20" s="605">
        <f t="shared" si="9"/>
        <v>0.01</v>
      </c>
      <c r="Y20" s="491">
        <f>'シート貼り付け'!AA17+'シート貼り付け'!AH17</f>
        <v>2081</v>
      </c>
      <c r="Z20" s="491">
        <f>'シート貼り付け'!AD17+'シート貼り付け'!AK17</f>
        <v>2074</v>
      </c>
      <c r="AA20" s="487">
        <v>55828</v>
      </c>
      <c r="AB20" s="487" t="s">
        <v>40</v>
      </c>
      <c r="AC20" s="468" t="b">
        <f t="shared" si="0"/>
        <v>0</v>
      </c>
      <c r="AD20" s="476" t="b">
        <f t="shared" si="1"/>
        <v>1</v>
      </c>
      <c r="AE20" s="487"/>
      <c r="AF20" s="487"/>
      <c r="AG20" s="487"/>
      <c r="AH20" s="487"/>
      <c r="AI20" s="487"/>
      <c r="AJ20" s="487"/>
      <c r="AK20" s="487"/>
      <c r="AL20" s="487"/>
      <c r="AM20" s="487"/>
      <c r="AN20" s="494"/>
      <c r="AO20" s="487"/>
      <c r="AP20" s="487"/>
      <c r="AQ20" s="495"/>
      <c r="AR20" s="496"/>
      <c r="AS20" s="496"/>
      <c r="AT20" s="406"/>
      <c r="AU20" s="406"/>
      <c r="AV20" s="406"/>
      <c r="AW20" s="406"/>
      <c r="AX20" s="406"/>
      <c r="AY20" s="406"/>
    </row>
    <row r="21" spans="1:51" s="397" customFormat="1" ht="13.5" customHeight="1">
      <c r="A21" s="397">
        <v>21</v>
      </c>
      <c r="B21" s="486" t="s">
        <v>41</v>
      </c>
      <c r="C21" s="468">
        <f t="shared" si="10"/>
        <v>67848</v>
      </c>
      <c r="D21" s="492">
        <v>32611</v>
      </c>
      <c r="E21" s="492">
        <v>35237</v>
      </c>
      <c r="F21" s="469">
        <f t="shared" si="2"/>
        <v>92.54760620938218</v>
      </c>
      <c r="G21" s="489"/>
      <c r="H21" s="490"/>
      <c r="I21" s="485">
        <v>333.38</v>
      </c>
      <c r="J21" s="463">
        <f t="shared" si="3"/>
        <v>203.51550782890396</v>
      </c>
      <c r="K21" s="598">
        <f t="shared" si="15"/>
        <v>-1298</v>
      </c>
      <c r="L21" s="605">
        <f t="shared" si="16"/>
        <v>-1.88</v>
      </c>
      <c r="M21" s="598">
        <f t="shared" si="11"/>
        <v>-528</v>
      </c>
      <c r="N21" s="605">
        <f t="shared" si="7"/>
        <v>-0.76</v>
      </c>
      <c r="O21" s="492">
        <f t="shared" si="12"/>
        <v>389</v>
      </c>
      <c r="P21" s="492">
        <f>'シート貼り付け'!H18+'シート貼り付け'!O18</f>
        <v>198</v>
      </c>
      <c r="Q21" s="492">
        <f>'シート貼り付け'!I18+'シート貼り付け'!P18</f>
        <v>191</v>
      </c>
      <c r="R21" s="493">
        <f t="shared" si="4"/>
        <v>5.733404079707582</v>
      </c>
      <c r="S21" s="492">
        <f t="shared" si="13"/>
        <v>917</v>
      </c>
      <c r="T21" s="492">
        <f>'シート貼り付け'!K18+'シート貼り付け'!R18</f>
        <v>487</v>
      </c>
      <c r="U21" s="492">
        <f>'シート貼り付け'!L18+'シート貼り付け'!S18</f>
        <v>430</v>
      </c>
      <c r="V21" s="493">
        <f t="shared" si="5"/>
        <v>13.515505247022757</v>
      </c>
      <c r="W21" s="598">
        <f t="shared" si="14"/>
        <v>-279</v>
      </c>
      <c r="X21" s="605">
        <f t="shared" si="9"/>
        <v>-0.4</v>
      </c>
      <c r="Y21" s="491">
        <f>'シート貼り付け'!AA18+'シート貼り付け'!AH18</f>
        <v>1592</v>
      </c>
      <c r="Z21" s="491">
        <f>'シート貼り付け'!AD18+'シート貼り付け'!AK18</f>
        <v>1871</v>
      </c>
      <c r="AA21" s="487">
        <v>69146</v>
      </c>
      <c r="AB21" s="487" t="s">
        <v>41</v>
      </c>
      <c r="AC21" s="468" t="b">
        <f t="shared" si="0"/>
        <v>0</v>
      </c>
      <c r="AD21" s="476" t="b">
        <f t="shared" si="1"/>
        <v>1</v>
      </c>
      <c r="AE21" s="487"/>
      <c r="AF21" s="487"/>
      <c r="AG21" s="487"/>
      <c r="AH21" s="487"/>
      <c r="AI21" s="487"/>
      <c r="AJ21" s="487"/>
      <c r="AK21" s="487"/>
      <c r="AL21" s="487"/>
      <c r="AM21" s="487"/>
      <c r="AN21" s="494"/>
      <c r="AO21" s="487"/>
      <c r="AP21" s="487"/>
      <c r="AQ21" s="495"/>
      <c r="AR21" s="496"/>
      <c r="AS21" s="496"/>
      <c r="AT21" s="406"/>
      <c r="AU21" s="406"/>
      <c r="AV21" s="406"/>
      <c r="AW21" s="406"/>
      <c r="AX21" s="406"/>
      <c r="AY21" s="406"/>
    </row>
    <row r="22" spans="1:51" s="397" customFormat="1" ht="13.5" customHeight="1">
      <c r="A22" s="397">
        <v>22</v>
      </c>
      <c r="B22" s="486" t="s">
        <v>42</v>
      </c>
      <c r="C22" s="468">
        <f t="shared" si="10"/>
        <v>36527</v>
      </c>
      <c r="D22" s="492">
        <v>17675</v>
      </c>
      <c r="E22" s="492">
        <v>18852</v>
      </c>
      <c r="F22" s="469">
        <f t="shared" si="2"/>
        <v>93.75663059622322</v>
      </c>
      <c r="G22" s="489"/>
      <c r="H22" s="490"/>
      <c r="I22" s="485">
        <v>286.47</v>
      </c>
      <c r="J22" s="463">
        <f t="shared" si="3"/>
        <v>127.50724334136208</v>
      </c>
      <c r="K22" s="598">
        <f t="shared" si="15"/>
        <v>-430</v>
      </c>
      <c r="L22" s="605">
        <f t="shared" si="16"/>
        <v>-1.16</v>
      </c>
      <c r="M22" s="598">
        <f t="shared" si="11"/>
        <v>-253</v>
      </c>
      <c r="N22" s="605">
        <f t="shared" si="7"/>
        <v>-0.68</v>
      </c>
      <c r="O22" s="492">
        <f t="shared" si="12"/>
        <v>237</v>
      </c>
      <c r="P22" s="492">
        <f>'シート貼り付け'!H19+'シート貼り付け'!O19</f>
        <v>131</v>
      </c>
      <c r="Q22" s="492">
        <f>'シート貼り付け'!I19+'シート貼り付け'!P19</f>
        <v>106</v>
      </c>
      <c r="R22" s="493">
        <f t="shared" si="4"/>
        <v>6.488351082760698</v>
      </c>
      <c r="S22" s="492">
        <f t="shared" si="13"/>
        <v>490</v>
      </c>
      <c r="T22" s="492">
        <f>'シート貼り付け'!K19+'シート貼り付け'!R19</f>
        <v>225</v>
      </c>
      <c r="U22" s="492">
        <f>'シート貼り付け'!L19+'シート貼り付け'!S19</f>
        <v>265</v>
      </c>
      <c r="V22" s="493">
        <f t="shared" si="5"/>
        <v>13.414734306129713</v>
      </c>
      <c r="W22" s="598">
        <f t="shared" si="14"/>
        <v>-183</v>
      </c>
      <c r="X22" s="605">
        <f t="shared" si="9"/>
        <v>-0.5</v>
      </c>
      <c r="Y22" s="491">
        <f>'シート貼り付け'!AA19+'シート貼り付け'!AH19</f>
        <v>951</v>
      </c>
      <c r="Z22" s="491">
        <f>'シート貼り付け'!AD19+'シート貼り付け'!AK19</f>
        <v>1134</v>
      </c>
      <c r="AA22" s="487">
        <v>36957</v>
      </c>
      <c r="AB22" s="487" t="s">
        <v>42</v>
      </c>
      <c r="AC22" s="468" t="b">
        <f t="shared" si="0"/>
        <v>0</v>
      </c>
      <c r="AD22" s="476" t="b">
        <f t="shared" si="1"/>
        <v>1</v>
      </c>
      <c r="AE22" s="487"/>
      <c r="AF22" s="487"/>
      <c r="AG22" s="487"/>
      <c r="AH22" s="487"/>
      <c r="AI22" s="487"/>
      <c r="AJ22" s="487"/>
      <c r="AK22" s="487"/>
      <c r="AL22" s="487"/>
      <c r="AM22" s="487"/>
      <c r="AN22" s="494"/>
      <c r="AO22" s="487"/>
      <c r="AP22" s="487"/>
      <c r="AQ22" s="495"/>
      <c r="AR22" s="496"/>
      <c r="AS22" s="496"/>
      <c r="AT22" s="406"/>
      <c r="AU22" s="406"/>
      <c r="AV22" s="406"/>
      <c r="AW22" s="406"/>
      <c r="AX22" s="406"/>
      <c r="AY22" s="406"/>
    </row>
    <row r="23" spans="1:51" s="397" customFormat="1" ht="13.5" customHeight="1">
      <c r="A23" s="397">
        <v>23</v>
      </c>
      <c r="B23" s="486" t="s">
        <v>43</v>
      </c>
      <c r="C23" s="468">
        <f t="shared" si="10"/>
        <v>72680</v>
      </c>
      <c r="D23" s="492">
        <v>35454</v>
      </c>
      <c r="E23" s="492">
        <v>37226</v>
      </c>
      <c r="F23" s="469">
        <f t="shared" si="2"/>
        <v>95.23988610111212</v>
      </c>
      <c r="G23" s="489"/>
      <c r="H23" s="490"/>
      <c r="I23" s="485">
        <v>97.76</v>
      </c>
      <c r="J23" s="463">
        <f t="shared" si="3"/>
        <v>743.4533551554828</v>
      </c>
      <c r="K23" s="598">
        <f t="shared" si="15"/>
        <v>755</v>
      </c>
      <c r="L23" s="605">
        <f t="shared" si="16"/>
        <v>1.05</v>
      </c>
      <c r="M23" s="598">
        <f t="shared" si="11"/>
        <v>199</v>
      </c>
      <c r="N23" s="605">
        <f t="shared" si="7"/>
        <v>0.28</v>
      </c>
      <c r="O23" s="492">
        <f t="shared" si="12"/>
        <v>733</v>
      </c>
      <c r="P23" s="492">
        <f>'シート貼り付け'!H20+'シート貼り付け'!O20</f>
        <v>367</v>
      </c>
      <c r="Q23" s="492">
        <f>'シート貼り付け'!I20+'シート貼り付け'!P20</f>
        <v>366</v>
      </c>
      <c r="R23" s="493">
        <f t="shared" si="4"/>
        <v>10.085305448541552</v>
      </c>
      <c r="S23" s="492">
        <f t="shared" si="13"/>
        <v>534</v>
      </c>
      <c r="T23" s="492">
        <f>'シート貼り付け'!K20+'シート貼り付け'!R20</f>
        <v>273</v>
      </c>
      <c r="U23" s="492">
        <f>'シート貼り付け'!L20+'シート貼り付け'!S20</f>
        <v>261</v>
      </c>
      <c r="V23" s="493">
        <f t="shared" si="5"/>
        <v>7.347275729223996</v>
      </c>
      <c r="W23" s="598">
        <f>Y23-Z23</f>
        <v>1361</v>
      </c>
      <c r="X23" s="605">
        <f t="shared" si="9"/>
        <v>1.89</v>
      </c>
      <c r="Y23" s="491">
        <f>'シート貼り付け'!AA20+'シート貼り付け'!AH20</f>
        <v>4739</v>
      </c>
      <c r="Z23" s="491">
        <f>'シート貼り付け'!AD20+'シート貼り付け'!AK20</f>
        <v>3378</v>
      </c>
      <c r="AA23" s="487">
        <v>71925</v>
      </c>
      <c r="AB23" s="487" t="s">
        <v>43</v>
      </c>
      <c r="AC23" s="468" t="b">
        <f t="shared" si="0"/>
        <v>0</v>
      </c>
      <c r="AD23" s="476" t="b">
        <f t="shared" si="1"/>
        <v>1</v>
      </c>
      <c r="AE23" s="487"/>
      <c r="AF23" s="487"/>
      <c r="AG23" s="487"/>
      <c r="AH23" s="487"/>
      <c r="AI23" s="487"/>
      <c r="AJ23" s="487"/>
      <c r="AK23" s="487"/>
      <c r="AL23" s="487"/>
      <c r="AM23" s="487"/>
      <c r="AN23" s="494"/>
      <c r="AO23" s="487"/>
      <c r="AP23" s="487"/>
      <c r="AQ23" s="495"/>
      <c r="AR23" s="496"/>
      <c r="AS23" s="496"/>
      <c r="AT23" s="406"/>
      <c r="AU23" s="406"/>
      <c r="AV23" s="406"/>
      <c r="AW23" s="406"/>
      <c r="AX23" s="406"/>
      <c r="AY23" s="406"/>
    </row>
    <row r="24" spans="1:51" s="397" customFormat="1" ht="13.5" customHeight="1">
      <c r="A24" s="397">
        <v>24</v>
      </c>
      <c r="B24" s="486" t="s">
        <v>44</v>
      </c>
      <c r="C24" s="468">
        <f t="shared" si="10"/>
        <v>30858</v>
      </c>
      <c r="D24" s="492">
        <v>15095</v>
      </c>
      <c r="E24" s="492">
        <v>15763</v>
      </c>
      <c r="F24" s="469">
        <f t="shared" si="2"/>
        <v>95.76222800228383</v>
      </c>
      <c r="G24" s="489"/>
      <c r="H24" s="399"/>
      <c r="I24" s="497">
        <v>147.58</v>
      </c>
      <c r="J24" s="463">
        <f t="shared" si="3"/>
        <v>209.09337308578395</v>
      </c>
      <c r="K24" s="598">
        <f t="shared" si="15"/>
        <v>-348</v>
      </c>
      <c r="L24" s="605">
        <f t="shared" si="16"/>
        <v>-1.12</v>
      </c>
      <c r="M24" s="598">
        <f t="shared" si="11"/>
        <v>-204</v>
      </c>
      <c r="N24" s="605">
        <f t="shared" si="7"/>
        <v>-0.65</v>
      </c>
      <c r="O24" s="492">
        <f t="shared" si="12"/>
        <v>186</v>
      </c>
      <c r="P24" s="492">
        <f>'シート貼り付け'!H21+'シート貼り付け'!O21</f>
        <v>91</v>
      </c>
      <c r="Q24" s="492">
        <f>'シート貼り付け'!I21+'シート貼り付け'!P21</f>
        <v>95</v>
      </c>
      <c r="R24" s="493">
        <f t="shared" si="4"/>
        <v>6.0276103441571065</v>
      </c>
      <c r="S24" s="492">
        <f t="shared" si="13"/>
        <v>390</v>
      </c>
      <c r="T24" s="492">
        <f>'シート貼り付け'!K21+'シート貼り付け'!R21</f>
        <v>198</v>
      </c>
      <c r="U24" s="492">
        <f>'シート貼り付け'!L21+'シート貼り付け'!S21</f>
        <v>192</v>
      </c>
      <c r="V24" s="493">
        <f t="shared" si="5"/>
        <v>12.638537818393933</v>
      </c>
      <c r="W24" s="598">
        <f t="shared" si="14"/>
        <v>-161</v>
      </c>
      <c r="X24" s="605">
        <f t="shared" si="9"/>
        <v>-0.52</v>
      </c>
      <c r="Y24" s="491">
        <f>'シート貼り付け'!AA21+'シート貼り付け'!AH21</f>
        <v>917</v>
      </c>
      <c r="Z24" s="491">
        <f>'シート貼り付け'!AD21+'シート貼り付け'!AK21</f>
        <v>1078</v>
      </c>
      <c r="AA24" s="487">
        <v>31206</v>
      </c>
      <c r="AB24" s="487" t="s">
        <v>44</v>
      </c>
      <c r="AC24" s="468" t="b">
        <f t="shared" si="0"/>
        <v>0</v>
      </c>
      <c r="AD24" s="476" t="b">
        <f t="shared" si="1"/>
        <v>1</v>
      </c>
      <c r="AE24" s="487"/>
      <c r="AF24" s="487"/>
      <c r="AG24" s="487"/>
      <c r="AH24" s="487"/>
      <c r="AI24" s="487"/>
      <c r="AJ24" s="487"/>
      <c r="AK24" s="487"/>
      <c r="AL24" s="487"/>
      <c r="AM24" s="487"/>
      <c r="AN24" s="494"/>
      <c r="AO24" s="487"/>
      <c r="AP24" s="487"/>
      <c r="AQ24" s="495"/>
      <c r="AR24" s="496"/>
      <c r="AS24" s="496"/>
      <c r="AT24" s="406"/>
      <c r="AU24" s="406"/>
      <c r="AV24" s="406"/>
      <c r="AW24" s="406"/>
      <c r="AX24" s="406"/>
      <c r="AY24" s="406"/>
    </row>
    <row r="25" spans="1:51" s="397" customFormat="1" ht="13.5" customHeight="1">
      <c r="A25" s="397">
        <v>25</v>
      </c>
      <c r="B25" s="486" t="s">
        <v>45</v>
      </c>
      <c r="C25" s="468">
        <f t="shared" si="10"/>
        <v>61829</v>
      </c>
      <c r="D25" s="492">
        <v>30950</v>
      </c>
      <c r="E25" s="492">
        <v>30879</v>
      </c>
      <c r="F25" s="469">
        <f t="shared" si="2"/>
        <v>100.22992972570354</v>
      </c>
      <c r="G25" s="489"/>
      <c r="H25" s="490"/>
      <c r="I25" s="485">
        <v>19.65</v>
      </c>
      <c r="J25" s="463">
        <f t="shared" si="3"/>
        <v>3146.5139949109416</v>
      </c>
      <c r="K25" s="598">
        <f t="shared" si="15"/>
        <v>312</v>
      </c>
      <c r="L25" s="605">
        <f t="shared" si="16"/>
        <v>0.51</v>
      </c>
      <c r="M25" s="598">
        <f t="shared" si="11"/>
        <v>134</v>
      </c>
      <c r="N25" s="605">
        <f t="shared" si="7"/>
        <v>0.22</v>
      </c>
      <c r="O25" s="492">
        <f t="shared" si="12"/>
        <v>600</v>
      </c>
      <c r="P25" s="492">
        <f>'シート貼り付け'!H22+'シート貼り付け'!O22</f>
        <v>294</v>
      </c>
      <c r="Q25" s="492">
        <f>'シート貼り付け'!I22+'シート貼り付け'!P22</f>
        <v>306</v>
      </c>
      <c r="R25" s="493">
        <f t="shared" si="4"/>
        <v>9.70418412072005</v>
      </c>
      <c r="S25" s="492">
        <f t="shared" si="13"/>
        <v>466</v>
      </c>
      <c r="T25" s="492">
        <f>'シート貼り付け'!K22+'シート貼り付け'!R22</f>
        <v>242</v>
      </c>
      <c r="U25" s="492">
        <f>'シート貼り付け'!L22+'シート貼り付け'!S22</f>
        <v>224</v>
      </c>
      <c r="V25" s="493">
        <f t="shared" si="5"/>
        <v>7.5369163337592395</v>
      </c>
      <c r="W25" s="598">
        <f t="shared" si="14"/>
        <v>73</v>
      </c>
      <c r="X25" s="605">
        <f t="shared" si="9"/>
        <v>0.12</v>
      </c>
      <c r="Y25" s="491">
        <f>'シート貼り付け'!AA22+'シート貼り付け'!AH22</f>
        <v>4249</v>
      </c>
      <c r="Z25" s="491">
        <f>'シート貼り付け'!AD22+'シート貼り付け'!AK22</f>
        <v>4176</v>
      </c>
      <c r="AA25" s="487">
        <v>61517</v>
      </c>
      <c r="AB25" s="487" t="s">
        <v>45</v>
      </c>
      <c r="AC25" s="468" t="b">
        <f t="shared" si="0"/>
        <v>0</v>
      </c>
      <c r="AD25" s="476" t="b">
        <f t="shared" si="1"/>
        <v>1</v>
      </c>
      <c r="AE25" s="487"/>
      <c r="AF25" s="487"/>
      <c r="AG25" s="487"/>
      <c r="AH25" s="487"/>
      <c r="AI25" s="487"/>
      <c r="AJ25" s="487"/>
      <c r="AK25" s="487"/>
      <c r="AL25" s="487"/>
      <c r="AM25" s="487"/>
      <c r="AN25" s="494"/>
      <c r="AO25" s="487"/>
      <c r="AP25" s="487"/>
      <c r="AQ25" s="495"/>
      <c r="AR25" s="496"/>
      <c r="AS25" s="496"/>
      <c r="AT25" s="406"/>
      <c r="AU25" s="406"/>
      <c r="AV25" s="406"/>
      <c r="AW25" s="406"/>
      <c r="AX25" s="406"/>
      <c r="AY25" s="406"/>
    </row>
    <row r="26" spans="1:51" s="397" customFormat="1" ht="13.5" customHeight="1">
      <c r="A26" s="397">
        <v>26</v>
      </c>
      <c r="B26" s="486" t="s">
        <v>46</v>
      </c>
      <c r="C26" s="468">
        <f t="shared" si="10"/>
        <v>43659</v>
      </c>
      <c r="D26" s="492">
        <v>21424</v>
      </c>
      <c r="E26" s="492">
        <v>22235</v>
      </c>
      <c r="F26" s="469">
        <f t="shared" si="2"/>
        <v>96.35259725657747</v>
      </c>
      <c r="G26" s="489"/>
      <c r="H26" s="490"/>
      <c r="I26" s="485">
        <v>60.71</v>
      </c>
      <c r="J26" s="463">
        <f t="shared" si="3"/>
        <v>719.14017460056</v>
      </c>
      <c r="K26" s="598">
        <f t="shared" si="15"/>
        <v>-139</v>
      </c>
      <c r="L26" s="605">
        <f t="shared" si="16"/>
        <v>-0.32</v>
      </c>
      <c r="M26" s="598">
        <f t="shared" si="11"/>
        <v>-6</v>
      </c>
      <c r="N26" s="605">
        <f t="shared" si="7"/>
        <v>-0.01</v>
      </c>
      <c r="O26" s="492">
        <f t="shared" si="12"/>
        <v>384</v>
      </c>
      <c r="P26" s="492">
        <f>'シート貼り付け'!H23+'シート貼り付け'!O23</f>
        <v>207</v>
      </c>
      <c r="Q26" s="492">
        <f>'シート貼り付け'!I23+'シート貼り付け'!P23</f>
        <v>177</v>
      </c>
      <c r="R26" s="493">
        <f t="shared" si="4"/>
        <v>8.795437366865938</v>
      </c>
      <c r="S26" s="492">
        <f t="shared" si="13"/>
        <v>390</v>
      </c>
      <c r="T26" s="492">
        <f>'シート貼り付け'!K23+'シート貼り付け'!R23</f>
        <v>212</v>
      </c>
      <c r="U26" s="492">
        <f>'シート貼り付け'!L23+'シート貼り付け'!S23</f>
        <v>178</v>
      </c>
      <c r="V26" s="493">
        <f t="shared" si="5"/>
        <v>8.932866075723219</v>
      </c>
      <c r="W26" s="598">
        <f t="shared" si="14"/>
        <v>53</v>
      </c>
      <c r="X26" s="605">
        <f t="shared" si="9"/>
        <v>0.12</v>
      </c>
      <c r="Y26" s="491">
        <f>'シート貼り付け'!AA23+'シート貼り付け'!AH23</f>
        <v>2172</v>
      </c>
      <c r="Z26" s="491">
        <f>'シート貼り付け'!AD23+'シート貼り付け'!AK23</f>
        <v>2119</v>
      </c>
      <c r="AA26" s="487">
        <v>43798</v>
      </c>
      <c r="AB26" s="487" t="s">
        <v>46</v>
      </c>
      <c r="AC26" s="468" t="b">
        <f t="shared" si="0"/>
        <v>0</v>
      </c>
      <c r="AD26" s="476" t="b">
        <f t="shared" si="1"/>
        <v>1</v>
      </c>
      <c r="AE26" s="487"/>
      <c r="AF26" s="487"/>
      <c r="AG26" s="487"/>
      <c r="AH26" s="487"/>
      <c r="AI26" s="487"/>
      <c r="AJ26" s="487"/>
      <c r="AK26" s="487"/>
      <c r="AL26" s="487"/>
      <c r="AM26" s="487"/>
      <c r="AN26" s="494"/>
      <c r="AO26" s="487"/>
      <c r="AP26" s="487"/>
      <c r="AQ26" s="495"/>
      <c r="AR26" s="496"/>
      <c r="AS26" s="496"/>
      <c r="AT26" s="406"/>
      <c r="AU26" s="406"/>
      <c r="AV26" s="406"/>
      <c r="AW26" s="406"/>
      <c r="AX26" s="406"/>
      <c r="AY26" s="406"/>
    </row>
    <row r="27" spans="1:51" s="397" customFormat="1" ht="13.5" customHeight="1">
      <c r="A27" s="397">
        <v>27</v>
      </c>
      <c r="B27" s="486" t="s">
        <v>93</v>
      </c>
      <c r="C27" s="468">
        <f t="shared" si="10"/>
        <v>83007</v>
      </c>
      <c r="D27" s="492">
        <v>40067</v>
      </c>
      <c r="E27" s="492">
        <v>42940</v>
      </c>
      <c r="F27" s="469">
        <f t="shared" si="2"/>
        <v>93.30926874708896</v>
      </c>
      <c r="G27" s="489"/>
      <c r="H27" s="490"/>
      <c r="I27" s="485">
        <v>536.38</v>
      </c>
      <c r="J27" s="463">
        <f t="shared" si="3"/>
        <v>154.75409224803312</v>
      </c>
      <c r="K27" s="598">
        <f t="shared" si="15"/>
        <v>-794</v>
      </c>
      <c r="L27" s="605">
        <f t="shared" si="16"/>
        <v>-0.95</v>
      </c>
      <c r="M27" s="598">
        <f t="shared" si="11"/>
        <v>-631</v>
      </c>
      <c r="N27" s="605">
        <f t="shared" si="7"/>
        <v>-0.75</v>
      </c>
      <c r="O27" s="492">
        <f t="shared" si="12"/>
        <v>578</v>
      </c>
      <c r="P27" s="492">
        <f>'シート貼り付け'!H24+'シート貼り付け'!O24</f>
        <v>277</v>
      </c>
      <c r="Q27" s="492">
        <f>'シート貼り付け'!I24+'シート貼り付け'!P24</f>
        <v>301</v>
      </c>
      <c r="R27" s="493">
        <f t="shared" si="4"/>
        <v>6.963268158107148</v>
      </c>
      <c r="S27" s="492">
        <f t="shared" si="13"/>
        <v>1209</v>
      </c>
      <c r="T27" s="492">
        <f>'シート貼り付け'!K24+'シート貼り付け'!R24</f>
        <v>587</v>
      </c>
      <c r="U27" s="492">
        <f>'シート貼り付け'!L24+'シート貼り付け'!S24</f>
        <v>622</v>
      </c>
      <c r="V27" s="493">
        <f t="shared" si="5"/>
        <v>14.565036683653187</v>
      </c>
      <c r="W27" s="598">
        <f t="shared" si="14"/>
        <v>-123</v>
      </c>
      <c r="X27" s="605">
        <f t="shared" si="9"/>
        <v>-0.15</v>
      </c>
      <c r="Y27" s="491">
        <f>'シート貼り付け'!AA24+'シート貼り付け'!AH24</f>
        <v>1950</v>
      </c>
      <c r="Z27" s="491">
        <f>'シート貼り付け'!AD24+'シート貼り付け'!AK24</f>
        <v>2073</v>
      </c>
      <c r="AA27" s="487">
        <v>83801</v>
      </c>
      <c r="AB27" s="487" t="s">
        <v>47</v>
      </c>
      <c r="AC27" s="468" t="b">
        <f t="shared" si="0"/>
        <v>0</v>
      </c>
      <c r="AD27" s="476" t="b">
        <f t="shared" si="1"/>
        <v>1</v>
      </c>
      <c r="AE27" s="487"/>
      <c r="AF27" s="487"/>
      <c r="AG27" s="487"/>
      <c r="AH27" s="487"/>
      <c r="AI27" s="487"/>
      <c r="AJ27" s="487"/>
      <c r="AK27" s="487"/>
      <c r="AL27" s="487"/>
      <c r="AM27" s="487"/>
      <c r="AN27" s="494"/>
      <c r="AO27" s="487"/>
      <c r="AP27" s="487"/>
      <c r="AQ27" s="495"/>
      <c r="AR27" s="496"/>
      <c r="AS27" s="496"/>
      <c r="AT27" s="406"/>
      <c r="AU27" s="406"/>
      <c r="AV27" s="406"/>
      <c r="AW27" s="406"/>
      <c r="AX27" s="406"/>
      <c r="AY27" s="406"/>
    </row>
    <row r="28" spans="1:51" s="397" customFormat="1" ht="13.5" customHeight="1">
      <c r="A28" s="397">
        <v>28</v>
      </c>
      <c r="B28" s="482" t="s">
        <v>94</v>
      </c>
      <c r="C28" s="468">
        <f t="shared" si="10"/>
        <v>72921</v>
      </c>
      <c r="D28" s="492">
        <v>35071</v>
      </c>
      <c r="E28" s="461">
        <v>37850</v>
      </c>
      <c r="F28" s="469">
        <f t="shared" si="2"/>
        <v>92.65785997357993</v>
      </c>
      <c r="G28" s="483"/>
      <c r="H28" s="484"/>
      <c r="I28" s="485">
        <v>804.93</v>
      </c>
      <c r="J28" s="463">
        <f t="shared" si="3"/>
        <v>90.59297081733816</v>
      </c>
      <c r="K28" s="598">
        <f t="shared" si="15"/>
        <v>-1023</v>
      </c>
      <c r="L28" s="605">
        <f t="shared" si="16"/>
        <v>-1.38</v>
      </c>
      <c r="M28" s="598">
        <f t="shared" si="11"/>
        <v>-711</v>
      </c>
      <c r="N28" s="605">
        <f t="shared" si="7"/>
        <v>-0.96</v>
      </c>
      <c r="O28" s="492">
        <f t="shared" si="12"/>
        <v>453</v>
      </c>
      <c r="P28" s="492">
        <f>'シート貼り付け'!H25+'シート貼り付け'!O25</f>
        <v>222</v>
      </c>
      <c r="Q28" s="492">
        <f>'シート貼り付け'!I25+'シート貼り付け'!P25</f>
        <v>231</v>
      </c>
      <c r="R28" s="493">
        <f t="shared" si="4"/>
        <v>6.212202246266507</v>
      </c>
      <c r="S28" s="492">
        <f t="shared" si="13"/>
        <v>1164</v>
      </c>
      <c r="T28" s="492">
        <f>'シート貼り付け'!K25+'シート貼り付け'!R25</f>
        <v>568</v>
      </c>
      <c r="U28" s="492">
        <f>'シート貼り付け'!L25+'シート貼り付け'!S25</f>
        <v>596</v>
      </c>
      <c r="V28" s="493">
        <f t="shared" si="5"/>
        <v>15.962479944049038</v>
      </c>
      <c r="W28" s="598">
        <f t="shared" si="14"/>
        <v>-374</v>
      </c>
      <c r="X28" s="605">
        <f t="shared" si="9"/>
        <v>-0.51</v>
      </c>
      <c r="Y28" s="491">
        <f>'シート貼り付け'!AA25+'シート貼り付け'!AH25</f>
        <v>1365</v>
      </c>
      <c r="Z28" s="491">
        <f>'シート貼り付け'!AD25+'シート貼り付け'!AK25</f>
        <v>1739</v>
      </c>
      <c r="AA28" s="487">
        <v>73944</v>
      </c>
      <c r="AB28" s="487" t="s">
        <v>49</v>
      </c>
      <c r="AC28" s="468" t="b">
        <f t="shared" si="0"/>
        <v>0</v>
      </c>
      <c r="AD28" s="476" t="b">
        <f t="shared" si="1"/>
        <v>1</v>
      </c>
      <c r="AE28" s="498"/>
      <c r="AF28" s="498"/>
      <c r="AG28" s="498"/>
      <c r="AH28" s="498"/>
      <c r="AI28" s="498"/>
      <c r="AJ28" s="498"/>
      <c r="AK28" s="498"/>
      <c r="AL28" s="498"/>
      <c r="AM28" s="498"/>
      <c r="AN28" s="499"/>
      <c r="AO28" s="498"/>
      <c r="AP28" s="498"/>
      <c r="AQ28" s="500"/>
      <c r="AR28" s="501"/>
      <c r="AS28" s="501"/>
      <c r="AT28" s="406"/>
      <c r="AU28" s="406"/>
      <c r="AV28" s="406"/>
      <c r="AW28" s="406"/>
      <c r="AX28" s="406"/>
      <c r="AY28" s="406"/>
    </row>
    <row r="29" spans="1:51" s="397" customFormat="1" ht="13.5" customHeight="1">
      <c r="A29" s="397">
        <v>29</v>
      </c>
      <c r="B29" s="486" t="s">
        <v>48</v>
      </c>
      <c r="C29" s="468">
        <f t="shared" si="10"/>
        <v>40035</v>
      </c>
      <c r="D29" s="461">
        <v>19476</v>
      </c>
      <c r="E29" s="487">
        <v>20559</v>
      </c>
      <c r="F29" s="469">
        <f t="shared" si="2"/>
        <v>94.73223405807676</v>
      </c>
      <c r="G29" s="489"/>
      <c r="H29" s="490"/>
      <c r="I29" s="485">
        <v>101.86</v>
      </c>
      <c r="J29" s="463">
        <f t="shared" si="3"/>
        <v>393.0394659336344</v>
      </c>
      <c r="K29" s="598">
        <f t="shared" si="15"/>
        <v>-374</v>
      </c>
      <c r="L29" s="605">
        <f t="shared" si="16"/>
        <v>-0.93</v>
      </c>
      <c r="M29" s="598">
        <f t="shared" si="11"/>
        <v>-37</v>
      </c>
      <c r="N29" s="605">
        <f t="shared" si="7"/>
        <v>-0.09</v>
      </c>
      <c r="O29" s="492">
        <f t="shared" si="12"/>
        <v>337</v>
      </c>
      <c r="P29" s="492">
        <f>'シート貼り付け'!H26+'シート貼り付け'!O26</f>
        <v>181</v>
      </c>
      <c r="Q29" s="492">
        <f>'シート貼り付け'!I26+'シート貼り付け'!P26</f>
        <v>156</v>
      </c>
      <c r="R29" s="493">
        <f t="shared" si="4"/>
        <v>8.417634569751467</v>
      </c>
      <c r="S29" s="492">
        <f t="shared" si="13"/>
        <v>374</v>
      </c>
      <c r="T29" s="492">
        <f>'シート貼り付け'!K26+'シート貼り付け'!R26</f>
        <v>201</v>
      </c>
      <c r="U29" s="492">
        <f>'シート貼り付け'!L26+'シート貼り付け'!S26</f>
        <v>173</v>
      </c>
      <c r="V29" s="493">
        <f t="shared" si="5"/>
        <v>9.341825902335456</v>
      </c>
      <c r="W29" s="598">
        <f t="shared" si="14"/>
        <v>-90</v>
      </c>
      <c r="X29" s="605">
        <f t="shared" si="9"/>
        <v>-0.22</v>
      </c>
      <c r="Y29" s="491">
        <f>'シート貼り付け'!AA26+'シート貼り付け'!AH26</f>
        <v>1695</v>
      </c>
      <c r="Z29" s="491">
        <f>'シート貼り付け'!AD26+'シート貼り付け'!AK26</f>
        <v>1785</v>
      </c>
      <c r="AA29" s="407">
        <v>40409</v>
      </c>
      <c r="AB29" s="487" t="s">
        <v>50</v>
      </c>
      <c r="AC29" s="468" t="b">
        <f t="shared" si="0"/>
        <v>0</v>
      </c>
      <c r="AD29" s="476" t="b">
        <f t="shared" si="1"/>
        <v>1</v>
      </c>
      <c r="AE29" s="487"/>
      <c r="AF29" s="488"/>
      <c r="AG29" s="488"/>
      <c r="AH29" s="487"/>
      <c r="AI29" s="487"/>
      <c r="AJ29" s="487"/>
      <c r="AK29" s="487"/>
      <c r="AL29" s="487"/>
      <c r="AM29" s="487"/>
      <c r="AN29" s="494"/>
      <c r="AO29" s="487"/>
      <c r="AP29" s="487"/>
      <c r="AQ29" s="495"/>
      <c r="AR29" s="496"/>
      <c r="AS29" s="496"/>
      <c r="AT29" s="406"/>
      <c r="AU29" s="406"/>
      <c r="AV29" s="406"/>
      <c r="AW29" s="406"/>
      <c r="AX29" s="406"/>
      <c r="AY29" s="406"/>
    </row>
    <row r="30" spans="1:51" s="397" customFormat="1" ht="13.5" customHeight="1">
      <c r="A30" s="397">
        <v>30</v>
      </c>
      <c r="B30" s="486" t="s">
        <v>95</v>
      </c>
      <c r="C30" s="468">
        <f t="shared" si="10"/>
        <v>134769</v>
      </c>
      <c r="D30" s="487">
        <v>65587</v>
      </c>
      <c r="E30" s="488">
        <v>69182</v>
      </c>
      <c r="F30" s="469">
        <f t="shared" si="2"/>
        <v>94.80356162007459</v>
      </c>
      <c r="G30" s="489"/>
      <c r="H30" s="490"/>
      <c r="I30" s="485">
        <v>796.76</v>
      </c>
      <c r="J30" s="463">
        <f t="shared" si="3"/>
        <v>169.14629248456248</v>
      </c>
      <c r="K30" s="598">
        <f t="shared" si="15"/>
        <v>-565</v>
      </c>
      <c r="L30" s="605">
        <f t="shared" si="16"/>
        <v>-0.42</v>
      </c>
      <c r="M30" s="598">
        <f t="shared" si="11"/>
        <v>-419</v>
      </c>
      <c r="N30" s="605">
        <f t="shared" si="7"/>
        <v>-0.31</v>
      </c>
      <c r="O30" s="492">
        <f t="shared" si="12"/>
        <v>1070</v>
      </c>
      <c r="P30" s="492">
        <f>'シート貼り付け'!H27+'シート貼り付け'!O27</f>
        <v>548</v>
      </c>
      <c r="Q30" s="492">
        <f>'シート貼り付け'!I27+'シート貼り付け'!P27</f>
        <v>522</v>
      </c>
      <c r="R30" s="493">
        <f t="shared" si="4"/>
        <v>7.939511311948594</v>
      </c>
      <c r="S30" s="492">
        <f t="shared" si="13"/>
        <v>1489</v>
      </c>
      <c r="T30" s="492">
        <f>'シート貼り付け'!K27+'シート貼り付け'!R27</f>
        <v>779</v>
      </c>
      <c r="U30" s="492">
        <f>'シート貼り付け'!L27+'シート貼り付け'!S27</f>
        <v>710</v>
      </c>
      <c r="V30" s="493">
        <f t="shared" si="5"/>
        <v>11.048534900459305</v>
      </c>
      <c r="W30" s="598">
        <f t="shared" si="14"/>
        <v>1</v>
      </c>
      <c r="X30" s="605">
        <f t="shared" si="9"/>
        <v>0</v>
      </c>
      <c r="Y30" s="491">
        <f>'シート貼り付け'!AA27+'シート貼り付け'!AH27</f>
        <v>4297</v>
      </c>
      <c r="Z30" s="491">
        <f>'シート貼り付け'!AD27+'シート貼り付け'!AK27</f>
        <v>4296</v>
      </c>
      <c r="AA30" s="487">
        <v>135334</v>
      </c>
      <c r="AB30" s="502" t="s">
        <v>95</v>
      </c>
      <c r="AC30" s="468" t="b">
        <f t="shared" si="0"/>
        <v>0</v>
      </c>
      <c r="AD30" s="476" t="b">
        <f t="shared" si="1"/>
        <v>1</v>
      </c>
      <c r="AE30" s="487"/>
      <c r="AF30" s="488"/>
      <c r="AG30" s="488"/>
      <c r="AH30" s="487"/>
      <c r="AI30" s="487"/>
      <c r="AJ30" s="487"/>
      <c r="AK30" s="487"/>
      <c r="AL30" s="487"/>
      <c r="AM30" s="487"/>
      <c r="AN30" s="494"/>
      <c r="AO30" s="487"/>
      <c r="AP30" s="487"/>
      <c r="AQ30" s="495"/>
      <c r="AR30" s="496"/>
      <c r="AS30" s="496"/>
      <c r="AT30" s="406"/>
      <c r="AU30" s="406"/>
      <c r="AV30" s="406"/>
      <c r="AW30" s="406"/>
      <c r="AX30" s="406"/>
      <c r="AY30" s="406"/>
    </row>
    <row r="31" spans="1:51" s="397" customFormat="1" ht="13.5" customHeight="1">
      <c r="A31" s="397">
        <v>31</v>
      </c>
      <c r="B31" s="486"/>
      <c r="C31" s="468"/>
      <c r="D31" s="488"/>
      <c r="E31" s="488"/>
      <c r="F31" s="469"/>
      <c r="G31" s="489"/>
      <c r="H31" s="490"/>
      <c r="I31" s="485"/>
      <c r="J31" s="473"/>
      <c r="K31" s="598"/>
      <c r="L31" s="605" t="e">
        <f t="shared" si="16"/>
        <v>#DIV/0!</v>
      </c>
      <c r="M31" s="598"/>
      <c r="N31" s="604"/>
      <c r="O31" s="492"/>
      <c r="P31" s="492"/>
      <c r="Q31" s="492"/>
      <c r="R31" s="475"/>
      <c r="S31" s="492"/>
      <c r="T31" s="492"/>
      <c r="U31" s="492"/>
      <c r="V31" s="475"/>
      <c r="W31" s="598"/>
      <c r="X31" s="604"/>
      <c r="Y31" s="491"/>
      <c r="Z31" s="491"/>
      <c r="AA31" s="487"/>
      <c r="AB31" s="468"/>
      <c r="AC31" s="468" t="b">
        <f t="shared" si="0"/>
        <v>1</v>
      </c>
      <c r="AD31" s="476" t="b">
        <f t="shared" si="1"/>
        <v>1</v>
      </c>
      <c r="AE31" s="499"/>
      <c r="AF31" s="499"/>
      <c r="AG31" s="499"/>
      <c r="AH31" s="498"/>
      <c r="AI31" s="498"/>
      <c r="AJ31" s="498"/>
      <c r="AK31" s="498"/>
      <c r="AL31" s="498"/>
      <c r="AM31" s="498"/>
      <c r="AN31" s="499"/>
      <c r="AO31" s="498"/>
      <c r="AP31" s="498"/>
      <c r="AQ31" s="500"/>
      <c r="AR31" s="501"/>
      <c r="AS31" s="501"/>
      <c r="AT31" s="406"/>
      <c r="AU31" s="406"/>
      <c r="AV31" s="406"/>
      <c r="AW31" s="406"/>
      <c r="AX31" s="406"/>
      <c r="AY31" s="406"/>
    </row>
    <row r="32" spans="1:51" s="466" customFormat="1" ht="13.5" customHeight="1">
      <c r="A32" s="466">
        <v>32</v>
      </c>
      <c r="B32" s="503" t="s">
        <v>51</v>
      </c>
      <c r="C32" s="468">
        <f t="shared" si="10"/>
        <v>14249</v>
      </c>
      <c r="D32" s="504">
        <v>6931</v>
      </c>
      <c r="E32" s="504">
        <v>7318</v>
      </c>
      <c r="F32" s="469">
        <f t="shared" si="2"/>
        <v>94.71166985515168</v>
      </c>
      <c r="G32" s="505"/>
      <c r="H32" s="506"/>
      <c r="I32" s="472">
        <f>SUM(I33:I34)</f>
        <v>415.85</v>
      </c>
      <c r="J32" s="473">
        <f t="shared" si="3"/>
        <v>34.264758927497894</v>
      </c>
      <c r="K32" s="599">
        <f>C32-AA32</f>
        <v>-185</v>
      </c>
      <c r="L32" s="605">
        <f t="shared" si="16"/>
        <v>-1.28</v>
      </c>
      <c r="M32" s="596">
        <f>SUM(M33:M34)</f>
        <v>-138</v>
      </c>
      <c r="N32" s="604">
        <f t="shared" si="7"/>
        <v>-0.96</v>
      </c>
      <c r="O32" s="507">
        <f t="shared" si="12"/>
        <v>96</v>
      </c>
      <c r="P32" s="477">
        <f>SUM(P33:P34)</f>
        <v>39</v>
      </c>
      <c r="Q32" s="477">
        <f>SUM(Q33:Q34)</f>
        <v>57</v>
      </c>
      <c r="R32" s="475">
        <f t="shared" si="4"/>
        <v>6.737314899291178</v>
      </c>
      <c r="S32" s="507">
        <f t="shared" si="13"/>
        <v>234</v>
      </c>
      <c r="T32" s="477">
        <f>SUM(T33:T34)</f>
        <v>113</v>
      </c>
      <c r="U32" s="477">
        <f>SUM(U33:U34)</f>
        <v>121</v>
      </c>
      <c r="V32" s="475">
        <f t="shared" si="5"/>
        <v>16.422205067022247</v>
      </c>
      <c r="W32" s="596">
        <f>SUM(W33:W34)</f>
        <v>-11</v>
      </c>
      <c r="X32" s="604">
        <f t="shared" si="9"/>
        <v>-0.08</v>
      </c>
      <c r="Y32" s="477">
        <f>SUM(Y33:Y34)</f>
        <v>494</v>
      </c>
      <c r="Z32" s="477">
        <f>SUM(Z33:Z34)</f>
        <v>505</v>
      </c>
      <c r="AA32" s="477">
        <v>14434</v>
      </c>
      <c r="AB32" s="468" t="s">
        <v>51</v>
      </c>
      <c r="AC32" s="468" t="b">
        <f t="shared" si="0"/>
        <v>0</v>
      </c>
      <c r="AD32" s="476" t="b">
        <f t="shared" si="1"/>
        <v>1</v>
      </c>
      <c r="AE32" s="468"/>
      <c r="AF32" s="508"/>
      <c r="AG32" s="508"/>
      <c r="AH32" s="468"/>
      <c r="AI32" s="468"/>
      <c r="AJ32" s="468"/>
      <c r="AK32" s="468"/>
      <c r="AL32" s="468"/>
      <c r="AM32" s="468"/>
      <c r="AN32" s="477"/>
      <c r="AO32" s="468"/>
      <c r="AP32" s="468"/>
      <c r="AQ32" s="478"/>
      <c r="AR32" s="479"/>
      <c r="AS32" s="479"/>
      <c r="AT32" s="480"/>
      <c r="AU32" s="480"/>
      <c r="AV32" s="480"/>
      <c r="AW32" s="480"/>
      <c r="AX32" s="480"/>
      <c r="AY32" s="480"/>
    </row>
    <row r="33" spans="1:51" s="397" customFormat="1" ht="13.5" customHeight="1">
      <c r="A33" s="397">
        <v>33</v>
      </c>
      <c r="B33" s="486" t="s">
        <v>52</v>
      </c>
      <c r="C33" s="468">
        <f t="shared" si="10"/>
        <v>12663</v>
      </c>
      <c r="D33" s="494">
        <v>6144</v>
      </c>
      <c r="E33" s="494">
        <v>6519</v>
      </c>
      <c r="F33" s="469">
        <f t="shared" si="2"/>
        <v>94.24758398527382</v>
      </c>
      <c r="G33" s="489"/>
      <c r="H33" s="490" t="s">
        <v>35</v>
      </c>
      <c r="I33" s="485">
        <v>152.85</v>
      </c>
      <c r="J33" s="463">
        <f t="shared" si="3"/>
        <v>82.8459273797841</v>
      </c>
      <c r="K33" s="598">
        <f>C33-AA33</f>
        <v>-129</v>
      </c>
      <c r="L33" s="605">
        <f t="shared" si="16"/>
        <v>-1.01</v>
      </c>
      <c r="M33" s="598">
        <f>O33-S33</f>
        <v>-111</v>
      </c>
      <c r="N33" s="604">
        <f t="shared" si="7"/>
        <v>-0.87</v>
      </c>
      <c r="O33" s="492">
        <f t="shared" si="12"/>
        <v>91</v>
      </c>
      <c r="P33" s="492">
        <f>'シート貼り付け'!H30+'シート貼り付け'!O30</f>
        <v>36</v>
      </c>
      <c r="Q33" s="492">
        <f>'シート貼り付け'!I30+'シート貼り付け'!P30</f>
        <v>55</v>
      </c>
      <c r="R33" s="493">
        <f t="shared" si="4"/>
        <v>7.186290768380321</v>
      </c>
      <c r="S33" s="492">
        <f t="shared" si="13"/>
        <v>202</v>
      </c>
      <c r="T33" s="492">
        <f>'シート貼り付け'!K30+'シート貼り付け'!R30</f>
        <v>98</v>
      </c>
      <c r="U33" s="492">
        <f>'シート貼り付け'!L30+'シート貼り付け'!S30</f>
        <v>104</v>
      </c>
      <c r="V33" s="493">
        <f t="shared" si="5"/>
        <v>15.951986101239834</v>
      </c>
      <c r="W33" s="598">
        <f>Y33-Z33</f>
        <v>-1</v>
      </c>
      <c r="X33" s="604">
        <f t="shared" si="9"/>
        <v>-0.01</v>
      </c>
      <c r="Y33" s="491">
        <f>'シート貼り付け'!AA30+'シート貼り付け'!AH30</f>
        <v>429</v>
      </c>
      <c r="Z33" s="491">
        <f>'シート貼り付け'!AD30+'シート貼り付け'!AK30</f>
        <v>430</v>
      </c>
      <c r="AA33" s="494">
        <v>12792</v>
      </c>
      <c r="AB33" s="487" t="s">
        <v>52</v>
      </c>
      <c r="AC33" s="468" t="b">
        <f t="shared" si="0"/>
        <v>0</v>
      </c>
      <c r="AD33" s="476" t="b">
        <f t="shared" si="1"/>
        <v>1</v>
      </c>
      <c r="AE33" s="487"/>
      <c r="AF33" s="488"/>
      <c r="AG33" s="488"/>
      <c r="AH33" s="487"/>
      <c r="AI33" s="487"/>
      <c r="AJ33" s="487"/>
      <c r="AK33" s="487"/>
      <c r="AL33" s="487"/>
      <c r="AM33" s="487"/>
      <c r="AN33" s="494"/>
      <c r="AO33" s="487"/>
      <c r="AP33" s="487"/>
      <c r="AQ33" s="495"/>
      <c r="AR33" s="496"/>
      <c r="AS33" s="496"/>
      <c r="AT33" s="406"/>
      <c r="AU33" s="406"/>
      <c r="AV33" s="406"/>
      <c r="AW33" s="406"/>
      <c r="AX33" s="406"/>
      <c r="AY33" s="406"/>
    </row>
    <row r="34" spans="1:51" s="397" customFormat="1" ht="13.5" customHeight="1">
      <c r="A34" s="397">
        <v>34</v>
      </c>
      <c r="B34" s="486" t="s">
        <v>53</v>
      </c>
      <c r="C34" s="468">
        <f t="shared" si="10"/>
        <v>1586</v>
      </c>
      <c r="D34" s="488">
        <v>787</v>
      </c>
      <c r="E34" s="488">
        <v>799</v>
      </c>
      <c r="F34" s="469">
        <f t="shared" si="2"/>
        <v>98.49812265331664</v>
      </c>
      <c r="G34" s="489"/>
      <c r="H34" s="490"/>
      <c r="I34" s="485">
        <v>263</v>
      </c>
      <c r="J34" s="463">
        <f t="shared" si="3"/>
        <v>6.030418250950571</v>
      </c>
      <c r="K34" s="598">
        <f>C34-AA34</f>
        <v>-56</v>
      </c>
      <c r="L34" s="605">
        <f t="shared" si="16"/>
        <v>-3.41</v>
      </c>
      <c r="M34" s="598">
        <f>O34-S34</f>
        <v>-27</v>
      </c>
      <c r="N34" s="604">
        <f t="shared" si="7"/>
        <v>-1.64</v>
      </c>
      <c r="O34" s="492">
        <f t="shared" si="12"/>
        <v>5</v>
      </c>
      <c r="P34" s="492">
        <f>'シート貼り付け'!H31+'シート貼り付け'!O31</f>
        <v>3</v>
      </c>
      <c r="Q34" s="492">
        <f>'シート貼り付け'!I31+'シート貼り付け'!P31</f>
        <v>2</v>
      </c>
      <c r="R34" s="493">
        <f t="shared" si="4"/>
        <v>3.1525851197982346</v>
      </c>
      <c r="S34" s="492">
        <f t="shared" si="13"/>
        <v>32</v>
      </c>
      <c r="T34" s="492">
        <f>'シート貼り付け'!K31+'シート貼り付け'!R31</f>
        <v>15</v>
      </c>
      <c r="U34" s="492">
        <f>'シート貼り付け'!L31+'シート貼り付け'!S31</f>
        <v>17</v>
      </c>
      <c r="V34" s="493">
        <f>S34/C34*1000</f>
        <v>20.1765447667087</v>
      </c>
      <c r="W34" s="598">
        <f>Y34-Z34</f>
        <v>-10</v>
      </c>
      <c r="X34" s="604">
        <f t="shared" si="9"/>
        <v>-0.61</v>
      </c>
      <c r="Y34" s="491">
        <f>'シート貼り付け'!AA31+'シート貼り付け'!AH31</f>
        <v>65</v>
      </c>
      <c r="Z34" s="491">
        <f>'シート貼り付け'!AD31+'シート貼り付け'!AK31</f>
        <v>75</v>
      </c>
      <c r="AA34" s="487">
        <v>1642</v>
      </c>
      <c r="AB34" s="487" t="s">
        <v>53</v>
      </c>
      <c r="AC34" s="468" t="b">
        <f t="shared" si="0"/>
        <v>0</v>
      </c>
      <c r="AD34" s="476" t="b">
        <f t="shared" si="1"/>
        <v>1</v>
      </c>
      <c r="AE34" s="487"/>
      <c r="AF34" s="488"/>
      <c r="AG34" s="488"/>
      <c r="AH34" s="487"/>
      <c r="AI34" s="487"/>
      <c r="AJ34" s="487"/>
      <c r="AK34" s="487"/>
      <c r="AL34" s="487"/>
      <c r="AM34" s="487"/>
      <c r="AN34" s="494"/>
      <c r="AO34" s="487"/>
      <c r="AP34" s="487"/>
      <c r="AQ34" s="495"/>
      <c r="AR34" s="496"/>
      <c r="AS34" s="496"/>
      <c r="AT34" s="406"/>
      <c r="AU34" s="406"/>
      <c r="AV34" s="406"/>
      <c r="AW34" s="406"/>
      <c r="AX34" s="406"/>
      <c r="AY34" s="406"/>
    </row>
    <row r="35" spans="1:51" s="397" customFormat="1" ht="13.5" customHeight="1">
      <c r="A35" s="397">
        <v>35</v>
      </c>
      <c r="B35" s="486"/>
      <c r="C35" s="468"/>
      <c r="F35" s="469"/>
      <c r="G35" s="489"/>
      <c r="H35" s="490"/>
      <c r="I35" s="485"/>
      <c r="J35" s="473"/>
      <c r="K35" s="598"/>
      <c r="L35" s="605" t="e">
        <f t="shared" si="16"/>
        <v>#DIV/0!</v>
      </c>
      <c r="M35" s="598"/>
      <c r="N35" s="604"/>
      <c r="O35" s="492"/>
      <c r="P35" s="492"/>
      <c r="Q35" s="492"/>
      <c r="R35" s="475"/>
      <c r="S35" s="492"/>
      <c r="T35" s="492"/>
      <c r="U35" s="492"/>
      <c r="V35" s="475"/>
      <c r="W35" s="598"/>
      <c r="X35" s="604"/>
      <c r="Y35" s="491"/>
      <c r="Z35" s="491"/>
      <c r="AB35" s="468"/>
      <c r="AC35" s="468" t="b">
        <f t="shared" si="0"/>
        <v>1</v>
      </c>
      <c r="AD35" s="476" t="b">
        <f t="shared" si="1"/>
        <v>1</v>
      </c>
      <c r="AE35" s="487"/>
      <c r="AF35" s="488"/>
      <c r="AG35" s="488"/>
      <c r="AH35" s="487"/>
      <c r="AI35" s="487"/>
      <c r="AJ35" s="487"/>
      <c r="AK35" s="487"/>
      <c r="AL35" s="487"/>
      <c r="AM35" s="487"/>
      <c r="AN35" s="494"/>
      <c r="AO35" s="487"/>
      <c r="AP35" s="487"/>
      <c r="AQ35" s="495"/>
      <c r="AR35" s="496"/>
      <c r="AS35" s="496"/>
      <c r="AT35" s="406"/>
      <c r="AU35" s="406"/>
      <c r="AV35" s="406"/>
      <c r="AW35" s="406"/>
      <c r="AX35" s="406"/>
      <c r="AY35" s="406"/>
    </row>
    <row r="36" spans="1:51" s="466" customFormat="1" ht="13.5" customHeight="1">
      <c r="A36" s="466">
        <v>36</v>
      </c>
      <c r="B36" s="467" t="s">
        <v>54</v>
      </c>
      <c r="C36" s="468">
        <f t="shared" si="10"/>
        <v>84436</v>
      </c>
      <c r="D36" s="488">
        <v>41716</v>
      </c>
      <c r="E36" s="488">
        <v>42720</v>
      </c>
      <c r="F36" s="469">
        <f t="shared" si="2"/>
        <v>97.6498127340824</v>
      </c>
      <c r="G36" s="470"/>
      <c r="H36" s="471"/>
      <c r="I36" s="472">
        <f>SUM(I37:I40)</f>
        <v>428.20000000000005</v>
      </c>
      <c r="J36" s="473">
        <f t="shared" si="3"/>
        <v>197.18822979915925</v>
      </c>
      <c r="K36" s="599">
        <f>C36-AA36</f>
        <v>-287</v>
      </c>
      <c r="L36" s="605">
        <f t="shared" si="16"/>
        <v>-0.34</v>
      </c>
      <c r="M36" s="596">
        <f>SUM(M37:M40)</f>
        <v>-219</v>
      </c>
      <c r="N36" s="604">
        <f t="shared" si="7"/>
        <v>-0.26</v>
      </c>
      <c r="O36" s="507">
        <f t="shared" si="12"/>
        <v>672</v>
      </c>
      <c r="P36" s="477">
        <f>SUM(P37:P40)</f>
        <v>335</v>
      </c>
      <c r="Q36" s="477">
        <f>SUM(Q37:Q40)</f>
        <v>337</v>
      </c>
      <c r="R36" s="475">
        <f t="shared" si="4"/>
        <v>7.958690605902695</v>
      </c>
      <c r="S36" s="507">
        <f t="shared" si="13"/>
        <v>891</v>
      </c>
      <c r="T36" s="477">
        <f>SUM(T37:T40)</f>
        <v>447</v>
      </c>
      <c r="U36" s="477">
        <f>SUM(U37:U40)</f>
        <v>444</v>
      </c>
      <c r="V36" s="475">
        <f t="shared" si="5"/>
        <v>10.552371026576342</v>
      </c>
      <c r="W36" s="596">
        <f>SUM(W37:W40)</f>
        <v>-157</v>
      </c>
      <c r="X36" s="604">
        <f t="shared" si="9"/>
        <v>-0.19</v>
      </c>
      <c r="Y36" s="477">
        <f>SUM(Y37:Y40)</f>
        <v>3391</v>
      </c>
      <c r="Z36" s="477">
        <f>SUM(Z37:Z40)</f>
        <v>3548</v>
      </c>
      <c r="AA36" s="487">
        <v>84723</v>
      </c>
      <c r="AB36" s="468" t="s">
        <v>54</v>
      </c>
      <c r="AC36" s="468" t="b">
        <f t="shared" si="0"/>
        <v>0</v>
      </c>
      <c r="AD36" s="476" t="b">
        <f t="shared" si="1"/>
        <v>1</v>
      </c>
      <c r="AE36" s="509"/>
      <c r="AF36" s="509"/>
      <c r="AG36" s="509"/>
      <c r="AH36" s="510"/>
      <c r="AI36" s="510"/>
      <c r="AJ36" s="510"/>
      <c r="AK36" s="510"/>
      <c r="AL36" s="510"/>
      <c r="AM36" s="510"/>
      <c r="AN36" s="509"/>
      <c r="AO36" s="510"/>
      <c r="AP36" s="510"/>
      <c r="AQ36" s="511"/>
      <c r="AR36" s="512"/>
      <c r="AS36" s="512"/>
      <c r="AT36" s="480"/>
      <c r="AU36" s="480"/>
      <c r="AV36" s="480"/>
      <c r="AW36" s="480"/>
      <c r="AX36" s="480"/>
      <c r="AY36" s="480"/>
    </row>
    <row r="37" spans="1:51" s="397" customFormat="1" ht="13.5" customHeight="1">
      <c r="A37" s="397">
        <v>37</v>
      </c>
      <c r="B37" s="486" t="s">
        <v>55</v>
      </c>
      <c r="C37" s="468">
        <f t="shared" si="10"/>
        <v>23697</v>
      </c>
      <c r="D37" s="508">
        <v>11604</v>
      </c>
      <c r="E37" s="508">
        <v>12093</v>
      </c>
      <c r="F37" s="469">
        <f t="shared" si="2"/>
        <v>95.9563383775738</v>
      </c>
      <c r="G37" s="489"/>
      <c r="H37" s="399"/>
      <c r="I37" s="485">
        <v>25.01</v>
      </c>
      <c r="J37" s="463">
        <f t="shared" si="3"/>
        <v>947.5009996001598</v>
      </c>
      <c r="K37" s="599">
        <f aca="true" t="shared" si="17" ref="K37:K72">C37-AA37</f>
        <v>28</v>
      </c>
      <c r="L37" s="605">
        <f t="shared" si="16"/>
        <v>0.12</v>
      </c>
      <c r="M37" s="598">
        <f>O37-S37</f>
        <v>10</v>
      </c>
      <c r="N37" s="604">
        <f t="shared" si="7"/>
        <v>0.04</v>
      </c>
      <c r="O37" s="492">
        <f t="shared" si="12"/>
        <v>220</v>
      </c>
      <c r="P37" s="492">
        <f>'シート貼り付け'!H34+'シート貼り付け'!O34</f>
        <v>110</v>
      </c>
      <c r="Q37" s="492">
        <f>'シート貼り付け'!I34+'シート貼り付け'!P34</f>
        <v>110</v>
      </c>
      <c r="R37" s="493">
        <f t="shared" si="4"/>
        <v>9.283875596067013</v>
      </c>
      <c r="S37" s="492">
        <f t="shared" si="13"/>
        <v>210</v>
      </c>
      <c r="T37" s="492">
        <f>'シート貼り付け'!K34+'シート貼り付け'!R34</f>
        <v>108</v>
      </c>
      <c r="U37" s="492">
        <f>'シート貼り付け'!L34+'シート貼り付け'!S34</f>
        <v>102</v>
      </c>
      <c r="V37" s="493">
        <f t="shared" si="5"/>
        <v>8.861881250791239</v>
      </c>
      <c r="W37" s="598">
        <f>Y37-Z37</f>
        <v>-20</v>
      </c>
      <c r="X37" s="604">
        <f t="shared" si="9"/>
        <v>-0.08</v>
      </c>
      <c r="Y37" s="491">
        <f>'シート貼り付け'!AA34+'シート貼り付け'!AH34</f>
        <v>1074</v>
      </c>
      <c r="Z37" s="491">
        <f>'シート貼り付け'!AD34+'シート貼り付け'!AK34</f>
        <v>1094</v>
      </c>
      <c r="AA37" s="477">
        <v>23669</v>
      </c>
      <c r="AB37" s="487" t="s">
        <v>55</v>
      </c>
      <c r="AC37" s="468" t="b">
        <f t="shared" si="0"/>
        <v>0</v>
      </c>
      <c r="AD37" s="476" t="b">
        <f t="shared" si="1"/>
        <v>1</v>
      </c>
      <c r="AE37" s="487"/>
      <c r="AF37" s="487"/>
      <c r="AG37" s="487"/>
      <c r="AH37" s="487"/>
      <c r="AI37" s="487"/>
      <c r="AJ37" s="487"/>
      <c r="AK37" s="487"/>
      <c r="AL37" s="487"/>
      <c r="AM37" s="487"/>
      <c r="AN37" s="494"/>
      <c r="AO37" s="487"/>
      <c r="AP37" s="487"/>
      <c r="AQ37" s="495"/>
      <c r="AR37" s="496"/>
      <c r="AS37" s="496"/>
      <c r="AT37" s="406"/>
      <c r="AU37" s="406"/>
      <c r="AV37" s="406"/>
      <c r="AW37" s="406"/>
      <c r="AX37" s="406"/>
      <c r="AY37" s="406"/>
    </row>
    <row r="38" spans="1:51" s="397" customFormat="1" ht="13.5" customHeight="1">
      <c r="A38" s="397">
        <v>38</v>
      </c>
      <c r="B38" s="482" t="s">
        <v>56</v>
      </c>
      <c r="C38" s="468">
        <f t="shared" si="10"/>
        <v>11720</v>
      </c>
      <c r="D38" s="488">
        <v>5805</v>
      </c>
      <c r="E38" s="488">
        <v>5915</v>
      </c>
      <c r="F38" s="469">
        <f t="shared" si="2"/>
        <v>98.14032121724429</v>
      </c>
      <c r="G38" s="483"/>
      <c r="H38" s="484"/>
      <c r="I38" s="485">
        <v>78.41</v>
      </c>
      <c r="J38" s="463">
        <f t="shared" si="3"/>
        <v>149.47073077413597</v>
      </c>
      <c r="K38" s="599">
        <f t="shared" si="17"/>
        <v>-152</v>
      </c>
      <c r="L38" s="605">
        <f t="shared" si="16"/>
        <v>-1.28</v>
      </c>
      <c r="M38" s="598">
        <f>O38-S38</f>
        <v>-63</v>
      </c>
      <c r="N38" s="604">
        <f t="shared" si="7"/>
        <v>-0.53</v>
      </c>
      <c r="O38" s="492">
        <f t="shared" si="12"/>
        <v>85</v>
      </c>
      <c r="P38" s="492">
        <f>'シート貼り付け'!H35+'シート貼り付け'!O35</f>
        <v>44</v>
      </c>
      <c r="Q38" s="492">
        <f>'シート貼り付け'!I35+'シート貼り付け'!P35</f>
        <v>41</v>
      </c>
      <c r="R38" s="493">
        <f t="shared" si="4"/>
        <v>7.252559726962458</v>
      </c>
      <c r="S38" s="492">
        <f t="shared" si="13"/>
        <v>148</v>
      </c>
      <c r="T38" s="492">
        <f>'シート貼り付け'!K35+'シート貼り付け'!R35</f>
        <v>77</v>
      </c>
      <c r="U38" s="492">
        <f>'シート貼り付け'!L35+'シート貼り付け'!S35</f>
        <v>71</v>
      </c>
      <c r="V38" s="493">
        <f t="shared" si="5"/>
        <v>12.627986348122866</v>
      </c>
      <c r="W38" s="598">
        <f>Y38-Z38</f>
        <v>-109</v>
      </c>
      <c r="X38" s="604">
        <f t="shared" si="9"/>
        <v>-0.92</v>
      </c>
      <c r="Y38" s="491">
        <f>'シート貼り付け'!AA35+'シート貼り付け'!AH35</f>
        <v>291</v>
      </c>
      <c r="Z38" s="491">
        <f>'シート貼り付け'!AD35+'シート貼り付け'!AK35</f>
        <v>400</v>
      </c>
      <c r="AA38" s="487">
        <v>11872</v>
      </c>
      <c r="AB38" s="487" t="s">
        <v>56</v>
      </c>
      <c r="AC38" s="468" t="b">
        <f t="shared" si="0"/>
        <v>0</v>
      </c>
      <c r="AD38" s="476" t="b">
        <f t="shared" si="1"/>
        <v>1</v>
      </c>
      <c r="AE38" s="498"/>
      <c r="AF38" s="498"/>
      <c r="AG38" s="498"/>
      <c r="AH38" s="498"/>
      <c r="AI38" s="498"/>
      <c r="AJ38" s="498"/>
      <c r="AK38" s="498"/>
      <c r="AL38" s="498"/>
      <c r="AM38" s="498"/>
      <c r="AN38" s="499"/>
      <c r="AO38" s="498"/>
      <c r="AP38" s="498"/>
      <c r="AQ38" s="500"/>
      <c r="AR38" s="501"/>
      <c r="AS38" s="501"/>
      <c r="AT38" s="406"/>
      <c r="AU38" s="406"/>
      <c r="AV38" s="406"/>
      <c r="AW38" s="406"/>
      <c r="AX38" s="406"/>
      <c r="AY38" s="406"/>
    </row>
    <row r="39" spans="1:51" s="397" customFormat="1" ht="13.5" customHeight="1">
      <c r="A39" s="397">
        <v>39</v>
      </c>
      <c r="B39" s="486" t="s">
        <v>57</v>
      </c>
      <c r="C39" s="468">
        <f t="shared" si="10"/>
        <v>39389</v>
      </c>
      <c r="D39" s="461">
        <v>19638</v>
      </c>
      <c r="E39" s="461">
        <v>19751</v>
      </c>
      <c r="F39" s="469">
        <f t="shared" si="2"/>
        <v>99.42787706951547</v>
      </c>
      <c r="G39" s="489"/>
      <c r="H39" s="490"/>
      <c r="I39" s="485">
        <v>53.98</v>
      </c>
      <c r="J39" s="463">
        <f t="shared" si="3"/>
        <v>729.6961837717673</v>
      </c>
      <c r="K39" s="599">
        <f t="shared" si="17"/>
        <v>-5</v>
      </c>
      <c r="L39" s="605">
        <f t="shared" si="16"/>
        <v>-0.01</v>
      </c>
      <c r="M39" s="598">
        <f>O39-S39</f>
        <v>-58</v>
      </c>
      <c r="N39" s="604">
        <f t="shared" si="7"/>
        <v>-0.15</v>
      </c>
      <c r="O39" s="492">
        <f t="shared" si="12"/>
        <v>313</v>
      </c>
      <c r="P39" s="492">
        <f>'シート貼り付け'!H36+'シート貼り付け'!O36</f>
        <v>154</v>
      </c>
      <c r="Q39" s="492">
        <f>'シート貼り付け'!I36+'シート貼り付け'!P36</f>
        <v>159</v>
      </c>
      <c r="R39" s="493">
        <f t="shared" si="4"/>
        <v>7.946380969306152</v>
      </c>
      <c r="S39" s="492">
        <f t="shared" si="13"/>
        <v>371</v>
      </c>
      <c r="T39" s="492">
        <f>'シート貼り付け'!K36+'シート貼り付け'!R36</f>
        <v>188</v>
      </c>
      <c r="U39" s="492">
        <f>'シート貼り付け'!L36+'シート貼り付け'!S36</f>
        <v>183</v>
      </c>
      <c r="V39" s="493">
        <f t="shared" si="5"/>
        <v>9.418873289497068</v>
      </c>
      <c r="W39" s="598">
        <f>Y39-Z39</f>
        <v>32</v>
      </c>
      <c r="X39" s="604">
        <f t="shared" si="9"/>
        <v>0.08</v>
      </c>
      <c r="Y39" s="491">
        <f>'シート貼り付け'!AA36+'シート貼り付け'!AH36</f>
        <v>1796</v>
      </c>
      <c r="Z39" s="491">
        <f>'シート貼り付け'!AD36+'シート貼り付け'!AK36</f>
        <v>1764</v>
      </c>
      <c r="AA39" s="407">
        <v>39394</v>
      </c>
      <c r="AB39" s="487" t="s">
        <v>57</v>
      </c>
      <c r="AC39" s="468" t="b">
        <f t="shared" si="0"/>
        <v>0</v>
      </c>
      <c r="AD39" s="476" t="b">
        <f t="shared" si="1"/>
        <v>1</v>
      </c>
      <c r="AE39" s="487"/>
      <c r="AF39" s="488"/>
      <c r="AG39" s="488"/>
      <c r="AH39" s="487"/>
      <c r="AI39" s="487"/>
      <c r="AJ39" s="487"/>
      <c r="AK39" s="487"/>
      <c r="AL39" s="487"/>
      <c r="AM39" s="487"/>
      <c r="AN39" s="494"/>
      <c r="AO39" s="487"/>
      <c r="AP39" s="487"/>
      <c r="AQ39" s="495"/>
      <c r="AR39" s="496"/>
      <c r="AS39" s="496"/>
      <c r="AT39" s="406"/>
      <c r="AU39" s="406"/>
      <c r="AV39" s="406"/>
      <c r="AW39" s="406"/>
      <c r="AX39" s="406"/>
      <c r="AY39" s="406"/>
    </row>
    <row r="40" spans="1:51" s="397" customFormat="1" ht="13.5" customHeight="1">
      <c r="A40" s="397">
        <v>40</v>
      </c>
      <c r="B40" s="486" t="s">
        <v>58</v>
      </c>
      <c r="C40" s="468">
        <f t="shared" si="10"/>
        <v>9630</v>
      </c>
      <c r="D40" s="494">
        <v>4669</v>
      </c>
      <c r="E40" s="494">
        <v>4961</v>
      </c>
      <c r="F40" s="469">
        <f t="shared" si="2"/>
        <v>94.11408990122959</v>
      </c>
      <c r="G40" s="489"/>
      <c r="H40" s="490" t="s">
        <v>35</v>
      </c>
      <c r="I40" s="485">
        <v>270.8</v>
      </c>
      <c r="J40" s="463">
        <f t="shared" si="3"/>
        <v>35.56129985228951</v>
      </c>
      <c r="K40" s="599">
        <f t="shared" si="17"/>
        <v>-158</v>
      </c>
      <c r="L40" s="605">
        <f t="shared" si="16"/>
        <v>-1.61</v>
      </c>
      <c r="M40" s="598">
        <f>O40-S40</f>
        <v>-108</v>
      </c>
      <c r="N40" s="604">
        <f t="shared" si="7"/>
        <v>-1.1</v>
      </c>
      <c r="O40" s="492">
        <f t="shared" si="12"/>
        <v>54</v>
      </c>
      <c r="P40" s="492">
        <f>'シート貼り付け'!H37+'シート貼り付け'!O37</f>
        <v>27</v>
      </c>
      <c r="Q40" s="492">
        <f>'シート貼り付け'!I37+'シート貼り付け'!P37</f>
        <v>27</v>
      </c>
      <c r="R40" s="493">
        <f t="shared" si="4"/>
        <v>5.607476635514018</v>
      </c>
      <c r="S40" s="492">
        <f t="shared" si="13"/>
        <v>162</v>
      </c>
      <c r="T40" s="492">
        <f>'シート貼り付け'!K37+'シート貼り付け'!R37</f>
        <v>74</v>
      </c>
      <c r="U40" s="492">
        <f>'シート貼り付け'!L37+'シート貼り付け'!S37</f>
        <v>88</v>
      </c>
      <c r="V40" s="493">
        <f t="shared" si="5"/>
        <v>16.822429906542055</v>
      </c>
      <c r="W40" s="598">
        <f>Y40-Z40</f>
        <v>-60</v>
      </c>
      <c r="X40" s="604">
        <f t="shared" si="9"/>
        <v>-0.61</v>
      </c>
      <c r="Y40" s="491">
        <f>'シート貼り付け'!AA37+'シート貼り付け'!AH37</f>
        <v>230</v>
      </c>
      <c r="Z40" s="491">
        <f>'シート貼り付け'!AD37+'シート貼り付け'!AK37</f>
        <v>290</v>
      </c>
      <c r="AA40" s="494">
        <v>9788</v>
      </c>
      <c r="AB40" s="487" t="s">
        <v>58</v>
      </c>
      <c r="AC40" s="468" t="b">
        <f aca="true" t="shared" si="18" ref="AC40:AC71">W40+M40=K40</f>
        <v>0</v>
      </c>
      <c r="AD40" s="476" t="b">
        <f t="shared" si="1"/>
        <v>1</v>
      </c>
      <c r="AE40" s="487"/>
      <c r="AF40" s="488"/>
      <c r="AG40" s="488"/>
      <c r="AH40" s="487"/>
      <c r="AI40" s="487"/>
      <c r="AJ40" s="487"/>
      <c r="AK40" s="487"/>
      <c r="AL40" s="487"/>
      <c r="AM40" s="487"/>
      <c r="AN40" s="494"/>
      <c r="AO40" s="487"/>
      <c r="AP40" s="487"/>
      <c r="AQ40" s="495"/>
      <c r="AR40" s="496"/>
      <c r="AS40" s="496"/>
      <c r="AT40" s="406"/>
      <c r="AU40" s="406"/>
      <c r="AV40" s="406"/>
      <c r="AW40" s="406"/>
      <c r="AX40" s="406"/>
      <c r="AY40" s="406"/>
    </row>
    <row r="41" spans="1:51" s="397" customFormat="1" ht="13.5" customHeight="1">
      <c r="A41" s="397">
        <v>41</v>
      </c>
      <c r="B41" s="482"/>
      <c r="C41" s="468"/>
      <c r="F41" s="469"/>
      <c r="G41" s="483"/>
      <c r="H41" s="484"/>
      <c r="I41" s="485"/>
      <c r="J41" s="473"/>
      <c r="K41" s="598"/>
      <c r="L41" s="605" t="e">
        <f t="shared" si="16"/>
        <v>#DIV/0!</v>
      </c>
      <c r="M41" s="597"/>
      <c r="N41" s="604"/>
      <c r="O41" s="492"/>
      <c r="P41" s="461"/>
      <c r="Q41" s="461"/>
      <c r="R41" s="475"/>
      <c r="S41" s="492"/>
      <c r="T41" s="461"/>
      <c r="U41" s="461"/>
      <c r="V41" s="475"/>
      <c r="W41" s="597"/>
      <c r="X41" s="604"/>
      <c r="Y41" s="465"/>
      <c r="Z41" s="465"/>
      <c r="AB41" s="468"/>
      <c r="AC41" s="468" t="b">
        <f t="shared" si="18"/>
        <v>1</v>
      </c>
      <c r="AD41" s="476" t="b">
        <f t="shared" si="1"/>
        <v>1</v>
      </c>
      <c r="AE41" s="498"/>
      <c r="AF41" s="498"/>
      <c r="AG41" s="498"/>
      <c r="AH41" s="498"/>
      <c r="AI41" s="498"/>
      <c r="AJ41" s="498"/>
      <c r="AK41" s="498"/>
      <c r="AL41" s="498"/>
      <c r="AM41" s="498"/>
      <c r="AN41" s="499"/>
      <c r="AO41" s="498"/>
      <c r="AP41" s="498"/>
      <c r="AQ41" s="500"/>
      <c r="AR41" s="501"/>
      <c r="AS41" s="501"/>
      <c r="AT41" s="406"/>
      <c r="AU41" s="406"/>
      <c r="AV41" s="406"/>
      <c r="AW41" s="406"/>
      <c r="AX41" s="406"/>
      <c r="AY41" s="406"/>
    </row>
    <row r="42" spans="1:51" s="466" customFormat="1" ht="13.5" customHeight="1">
      <c r="A42" s="466">
        <v>42</v>
      </c>
      <c r="B42" s="467" t="s">
        <v>59</v>
      </c>
      <c r="C42" s="468">
        <f t="shared" si="10"/>
        <v>14842</v>
      </c>
      <c r="D42" s="492">
        <v>7216</v>
      </c>
      <c r="E42" s="492">
        <v>7626</v>
      </c>
      <c r="F42" s="469">
        <f t="shared" si="2"/>
        <v>94.6236559139785</v>
      </c>
      <c r="G42" s="470"/>
      <c r="H42" s="471"/>
      <c r="I42" s="472">
        <f>SUM(I43)</f>
        <v>273.34</v>
      </c>
      <c r="J42" s="473">
        <f t="shared" si="3"/>
        <v>54.29867564205752</v>
      </c>
      <c r="K42" s="599">
        <f t="shared" si="17"/>
        <v>-342</v>
      </c>
      <c r="L42" s="605">
        <f t="shared" si="16"/>
        <v>-2.25</v>
      </c>
      <c r="M42" s="596">
        <f>SUM(M43)</f>
        <v>-157</v>
      </c>
      <c r="N42" s="604">
        <f t="shared" si="7"/>
        <v>-1.03</v>
      </c>
      <c r="O42" s="507">
        <f t="shared" si="12"/>
        <v>79</v>
      </c>
      <c r="P42" s="477">
        <f>SUM(P43)</f>
        <v>40</v>
      </c>
      <c r="Q42" s="477">
        <f>SUM(Q43)</f>
        <v>39</v>
      </c>
      <c r="R42" s="475">
        <f t="shared" si="4"/>
        <v>5.3227327853389035</v>
      </c>
      <c r="S42" s="507">
        <f t="shared" si="13"/>
        <v>236</v>
      </c>
      <c r="T42" s="477">
        <f>SUM(T43)</f>
        <v>117</v>
      </c>
      <c r="U42" s="477">
        <f>SUM(U43)</f>
        <v>119</v>
      </c>
      <c r="V42" s="475">
        <f t="shared" si="5"/>
        <v>15.90082199164533</v>
      </c>
      <c r="W42" s="596">
        <f>SUM(W43)</f>
        <v>-49</v>
      </c>
      <c r="X42" s="604">
        <f t="shared" si="9"/>
        <v>-0.32</v>
      </c>
      <c r="Y42" s="477">
        <f>SUM(Y43)</f>
        <v>363</v>
      </c>
      <c r="Z42" s="477">
        <f>SUM(Z43)</f>
        <v>412</v>
      </c>
      <c r="AA42" s="494">
        <v>15184</v>
      </c>
      <c r="AB42" s="468" t="s">
        <v>59</v>
      </c>
      <c r="AC42" s="468" t="b">
        <f t="shared" si="18"/>
        <v>0</v>
      </c>
      <c r="AD42" s="476" t="b">
        <f t="shared" si="1"/>
        <v>1</v>
      </c>
      <c r="AE42" s="468"/>
      <c r="AF42" s="468"/>
      <c r="AG42" s="468"/>
      <c r="AH42" s="468"/>
      <c r="AI42" s="468"/>
      <c r="AJ42" s="468"/>
      <c r="AK42" s="468"/>
      <c r="AL42" s="468"/>
      <c r="AM42" s="468"/>
      <c r="AN42" s="477"/>
      <c r="AO42" s="468"/>
      <c r="AP42" s="468"/>
      <c r="AQ42" s="478"/>
      <c r="AR42" s="479"/>
      <c r="AS42" s="479"/>
      <c r="AT42" s="480"/>
      <c r="AU42" s="480"/>
      <c r="AV42" s="480"/>
      <c r="AW42" s="480"/>
      <c r="AX42" s="480"/>
      <c r="AY42" s="480"/>
    </row>
    <row r="43" spans="1:51" s="397" customFormat="1" ht="13.5" customHeight="1">
      <c r="A43" s="397">
        <v>43</v>
      </c>
      <c r="B43" s="486" t="s">
        <v>60</v>
      </c>
      <c r="C43" s="468">
        <f t="shared" si="10"/>
        <v>14842</v>
      </c>
      <c r="D43" s="461">
        <v>7216</v>
      </c>
      <c r="E43" s="461">
        <v>7626</v>
      </c>
      <c r="F43" s="469">
        <f t="shared" si="2"/>
        <v>94.6236559139785</v>
      </c>
      <c r="G43" s="489"/>
      <c r="H43" s="490"/>
      <c r="I43" s="485">
        <v>273.34</v>
      </c>
      <c r="J43" s="463">
        <f t="shared" si="3"/>
        <v>54.29867564205752</v>
      </c>
      <c r="K43" s="599">
        <f t="shared" si="17"/>
        <v>-342</v>
      </c>
      <c r="L43" s="605">
        <f t="shared" si="16"/>
        <v>-2.25</v>
      </c>
      <c r="M43" s="598">
        <f>O43-S43</f>
        <v>-157</v>
      </c>
      <c r="N43" s="604">
        <f t="shared" si="7"/>
        <v>-1.03</v>
      </c>
      <c r="O43" s="492">
        <f t="shared" si="12"/>
        <v>79</v>
      </c>
      <c r="P43" s="492">
        <f>'シート貼り付け'!H40+'シート貼り付け'!O40</f>
        <v>40</v>
      </c>
      <c r="Q43" s="492">
        <f>'シート貼り付け'!I40+'シート貼り付け'!P40</f>
        <v>39</v>
      </c>
      <c r="R43" s="493">
        <f t="shared" si="4"/>
        <v>5.3227327853389035</v>
      </c>
      <c r="S43" s="492">
        <f t="shared" si="13"/>
        <v>236</v>
      </c>
      <c r="T43" s="492">
        <f>'シート貼り付け'!K40+'シート貼り付け'!R40</f>
        <v>117</v>
      </c>
      <c r="U43" s="492">
        <f>'シート貼り付け'!L40+'シート貼り付け'!S40</f>
        <v>119</v>
      </c>
      <c r="V43" s="493">
        <f t="shared" si="5"/>
        <v>15.90082199164533</v>
      </c>
      <c r="W43" s="598">
        <f>Y43-Z43</f>
        <v>-49</v>
      </c>
      <c r="X43" s="604">
        <f t="shared" si="9"/>
        <v>-0.32</v>
      </c>
      <c r="Y43" s="491">
        <f>'シート貼り付け'!AA40+'シート貼り付け'!AH40</f>
        <v>363</v>
      </c>
      <c r="Z43" s="491">
        <f>'シート貼り付け'!AD40+'シート貼り付け'!AK40</f>
        <v>412</v>
      </c>
      <c r="AA43" s="407">
        <v>15184</v>
      </c>
      <c r="AB43" s="487" t="s">
        <v>60</v>
      </c>
      <c r="AC43" s="468" t="b">
        <f t="shared" si="18"/>
        <v>0</v>
      </c>
      <c r="AD43" s="476" t="b">
        <f t="shared" si="1"/>
        <v>1</v>
      </c>
      <c r="AE43" s="487"/>
      <c r="AF43" s="487"/>
      <c r="AG43" s="487"/>
      <c r="AH43" s="487"/>
      <c r="AI43" s="487"/>
      <c r="AJ43" s="487"/>
      <c r="AK43" s="487"/>
      <c r="AL43" s="487"/>
      <c r="AM43" s="487"/>
      <c r="AN43" s="494"/>
      <c r="AO43" s="487"/>
      <c r="AP43" s="487"/>
      <c r="AQ43" s="495"/>
      <c r="AR43" s="496"/>
      <c r="AS43" s="496"/>
      <c r="AT43" s="406"/>
      <c r="AU43" s="406"/>
      <c r="AV43" s="406"/>
      <c r="AW43" s="406"/>
      <c r="AX43" s="406"/>
      <c r="AY43" s="406"/>
    </row>
    <row r="44" spans="1:51" s="397" customFormat="1" ht="13.5" customHeight="1">
      <c r="A44" s="397">
        <v>44</v>
      </c>
      <c r="B44" s="486"/>
      <c r="C44" s="468"/>
      <c r="F44" s="469"/>
      <c r="G44" s="489"/>
      <c r="H44" s="490"/>
      <c r="I44" s="485"/>
      <c r="J44" s="473"/>
      <c r="K44" s="598"/>
      <c r="L44" s="605" t="e">
        <f t="shared" si="16"/>
        <v>#DIV/0!</v>
      </c>
      <c r="M44" s="598"/>
      <c r="N44" s="604"/>
      <c r="O44" s="492"/>
      <c r="P44" s="492"/>
      <c r="Q44" s="492"/>
      <c r="R44" s="475"/>
      <c r="S44" s="492"/>
      <c r="T44" s="492"/>
      <c r="U44" s="492"/>
      <c r="V44" s="475"/>
      <c r="W44" s="598"/>
      <c r="X44" s="604"/>
      <c r="Y44" s="491"/>
      <c r="Z44" s="491"/>
      <c r="AB44" s="468"/>
      <c r="AC44" s="468" t="b">
        <f t="shared" si="18"/>
        <v>1</v>
      </c>
      <c r="AD44" s="476" t="b">
        <f t="shared" si="1"/>
        <v>1</v>
      </c>
      <c r="AE44" s="487"/>
      <c r="AF44" s="487"/>
      <c r="AG44" s="487"/>
      <c r="AH44" s="487"/>
      <c r="AI44" s="487"/>
      <c r="AJ44" s="487"/>
      <c r="AK44" s="487"/>
      <c r="AL44" s="487"/>
      <c r="AM44" s="487"/>
      <c r="AN44" s="494"/>
      <c r="AO44" s="487"/>
      <c r="AP44" s="487"/>
      <c r="AQ44" s="495"/>
      <c r="AR44" s="496"/>
      <c r="AS44" s="496"/>
      <c r="AT44" s="406"/>
      <c r="AU44" s="406"/>
      <c r="AV44" s="406"/>
      <c r="AW44" s="406"/>
      <c r="AX44" s="406"/>
      <c r="AY44" s="406"/>
    </row>
    <row r="45" spans="1:51" s="466" customFormat="1" ht="13.5" customHeight="1">
      <c r="A45" s="466">
        <v>45</v>
      </c>
      <c r="B45" s="503" t="s">
        <v>61</v>
      </c>
      <c r="C45" s="468">
        <f t="shared" si="10"/>
        <v>46950</v>
      </c>
      <c r="D45" s="508">
        <v>22810</v>
      </c>
      <c r="E45" s="508">
        <v>24140</v>
      </c>
      <c r="F45" s="469">
        <f t="shared" si="2"/>
        <v>94.49047224523612</v>
      </c>
      <c r="G45" s="505"/>
      <c r="H45" s="506"/>
      <c r="I45" s="472">
        <f>SUM(I46:I47)</f>
        <v>137.69</v>
      </c>
      <c r="J45" s="473">
        <f t="shared" si="3"/>
        <v>340.9833684363425</v>
      </c>
      <c r="K45" s="599">
        <f t="shared" si="17"/>
        <v>-1164</v>
      </c>
      <c r="L45" s="605">
        <f t="shared" si="16"/>
        <v>-2.42</v>
      </c>
      <c r="M45" s="596">
        <f>SUM(M46:M47)</f>
        <v>-278</v>
      </c>
      <c r="N45" s="604">
        <f t="shared" si="7"/>
        <v>-0.58</v>
      </c>
      <c r="O45" s="507">
        <f t="shared" si="12"/>
        <v>266</v>
      </c>
      <c r="P45" s="477">
        <f>SUM(P46:P47)</f>
        <v>134</v>
      </c>
      <c r="Q45" s="477">
        <f>SUM(Q46:Q47)</f>
        <v>132</v>
      </c>
      <c r="R45" s="475">
        <f t="shared" si="4"/>
        <v>5.665601703940362</v>
      </c>
      <c r="S45" s="507">
        <f t="shared" si="13"/>
        <v>544</v>
      </c>
      <c r="T45" s="477">
        <f>SUM(T46:T47)</f>
        <v>315</v>
      </c>
      <c r="U45" s="477">
        <f>SUM(U46:U47)</f>
        <v>229</v>
      </c>
      <c r="V45" s="475">
        <f t="shared" si="5"/>
        <v>11.586794462193822</v>
      </c>
      <c r="W45" s="596">
        <f>SUM(W46:W47)</f>
        <v>-383</v>
      </c>
      <c r="X45" s="604">
        <f t="shared" si="9"/>
        <v>-0.8</v>
      </c>
      <c r="Y45" s="477">
        <f>SUM(Y46:Y47)</f>
        <v>1696</v>
      </c>
      <c r="Z45" s="477">
        <f>SUM(Z46:Z47)</f>
        <v>2079</v>
      </c>
      <c r="AA45" s="477">
        <v>48114</v>
      </c>
      <c r="AB45" s="468" t="s">
        <v>61</v>
      </c>
      <c r="AC45" s="468" t="b">
        <f t="shared" si="18"/>
        <v>0</v>
      </c>
      <c r="AD45" s="476" t="b">
        <f t="shared" si="1"/>
        <v>1</v>
      </c>
      <c r="AE45" s="509"/>
      <c r="AF45" s="509"/>
      <c r="AG45" s="509"/>
      <c r="AH45" s="510"/>
      <c r="AI45" s="510"/>
      <c r="AJ45" s="510"/>
      <c r="AK45" s="510"/>
      <c r="AL45" s="510"/>
      <c r="AM45" s="510"/>
      <c r="AN45" s="509"/>
      <c r="AO45" s="510"/>
      <c r="AP45" s="510"/>
      <c r="AQ45" s="511"/>
      <c r="AR45" s="512"/>
      <c r="AS45" s="512"/>
      <c r="AT45" s="480"/>
      <c r="AU45" s="480"/>
      <c r="AV45" s="480"/>
      <c r="AW45" s="480"/>
      <c r="AX45" s="480"/>
      <c r="AY45" s="480"/>
    </row>
    <row r="46" spans="1:51" s="397" customFormat="1" ht="13.5" customHeight="1">
      <c r="A46" s="397">
        <v>46</v>
      </c>
      <c r="B46" s="486" t="s">
        <v>62</v>
      </c>
      <c r="C46" s="468">
        <f t="shared" si="10"/>
        <v>33169</v>
      </c>
      <c r="D46" s="488">
        <v>16090</v>
      </c>
      <c r="E46" s="488">
        <v>17079</v>
      </c>
      <c r="F46" s="469">
        <f t="shared" si="2"/>
        <v>94.20926283740266</v>
      </c>
      <c r="G46" s="489"/>
      <c r="H46" s="490"/>
      <c r="I46" s="485">
        <v>73.21</v>
      </c>
      <c r="J46" s="463">
        <f t="shared" si="3"/>
        <v>453.06652096708103</v>
      </c>
      <c r="K46" s="599">
        <f t="shared" si="17"/>
        <v>-410</v>
      </c>
      <c r="L46" s="605">
        <f t="shared" si="16"/>
        <v>-1.22</v>
      </c>
      <c r="M46" s="598">
        <f>O46-S46</f>
        <v>-169</v>
      </c>
      <c r="N46" s="604">
        <f t="shared" si="7"/>
        <v>-0.5</v>
      </c>
      <c r="O46" s="492">
        <f t="shared" si="12"/>
        <v>196</v>
      </c>
      <c r="P46" s="492">
        <f>'シート貼り付け'!H43+'シート貼り付け'!O43</f>
        <v>94</v>
      </c>
      <c r="Q46" s="492">
        <f>'シート貼り付け'!I43+'シート貼り付け'!P43</f>
        <v>102</v>
      </c>
      <c r="R46" s="493">
        <f t="shared" si="4"/>
        <v>5.909132020862854</v>
      </c>
      <c r="S46" s="492">
        <f t="shared" si="13"/>
        <v>365</v>
      </c>
      <c r="T46" s="492">
        <f>'シート貼り付け'!K43+'シート貼り付け'!R43</f>
        <v>212</v>
      </c>
      <c r="U46" s="492">
        <f>'シート貼り付け'!L43+'シート貼り付け'!S43</f>
        <v>153</v>
      </c>
      <c r="V46" s="493">
        <f t="shared" si="5"/>
        <v>11.00425095721909</v>
      </c>
      <c r="W46" s="598">
        <f>Y46-Z46</f>
        <v>101</v>
      </c>
      <c r="X46" s="604">
        <f t="shared" si="9"/>
        <v>0.3</v>
      </c>
      <c r="Y46" s="491">
        <f>'シート貼り付け'!AA43+'シート貼り付け'!AH43</f>
        <v>1324</v>
      </c>
      <c r="Z46" s="491">
        <f>'シート貼り付け'!AD43+'シート貼り付け'!AK43</f>
        <v>1223</v>
      </c>
      <c r="AA46" s="487">
        <v>33579</v>
      </c>
      <c r="AB46" s="487" t="s">
        <v>62</v>
      </c>
      <c r="AC46" s="468" t="b">
        <f t="shared" si="18"/>
        <v>0</v>
      </c>
      <c r="AD46" s="476" t="b">
        <f t="shared" si="1"/>
        <v>1</v>
      </c>
      <c r="AE46" s="487"/>
      <c r="AF46" s="487"/>
      <c r="AG46" s="487"/>
      <c r="AH46" s="487"/>
      <c r="AI46" s="487"/>
      <c r="AJ46" s="487"/>
      <c r="AK46" s="487"/>
      <c r="AL46" s="487"/>
      <c r="AM46" s="487"/>
      <c r="AN46" s="494"/>
      <c r="AO46" s="487"/>
      <c r="AP46" s="487"/>
      <c r="AQ46" s="495"/>
      <c r="AR46" s="496"/>
      <c r="AS46" s="496"/>
      <c r="AT46" s="406"/>
      <c r="AU46" s="406"/>
      <c r="AV46" s="406"/>
      <c r="AW46" s="406"/>
      <c r="AX46" s="406"/>
      <c r="AY46" s="406"/>
    </row>
    <row r="47" spans="1:51" s="397" customFormat="1" ht="13.5" customHeight="1">
      <c r="A47" s="397">
        <v>47</v>
      </c>
      <c r="B47" s="486" t="s">
        <v>63</v>
      </c>
      <c r="C47" s="468">
        <f t="shared" si="10"/>
        <v>13781</v>
      </c>
      <c r="D47" s="488">
        <v>6720</v>
      </c>
      <c r="E47" s="488">
        <v>7061</v>
      </c>
      <c r="F47" s="469">
        <f t="shared" si="2"/>
        <v>95.17065571448803</v>
      </c>
      <c r="G47" s="489"/>
      <c r="H47" s="490"/>
      <c r="I47" s="485">
        <v>64.48</v>
      </c>
      <c r="J47" s="463">
        <f t="shared" si="3"/>
        <v>213.72518610421835</v>
      </c>
      <c r="K47" s="599">
        <f t="shared" si="17"/>
        <v>-754</v>
      </c>
      <c r="L47" s="605">
        <f t="shared" si="16"/>
        <v>-5.19</v>
      </c>
      <c r="M47" s="598">
        <f>O47-S47</f>
        <v>-109</v>
      </c>
      <c r="N47" s="604">
        <f t="shared" si="7"/>
        <v>-0.75</v>
      </c>
      <c r="O47" s="492">
        <f t="shared" si="12"/>
        <v>70</v>
      </c>
      <c r="P47" s="492">
        <f>'シート貼り付け'!H44+'シート貼り付け'!O44</f>
        <v>40</v>
      </c>
      <c r="Q47" s="492">
        <f>'シート貼り付け'!I44+'シート貼り付け'!P44</f>
        <v>30</v>
      </c>
      <c r="R47" s="493">
        <f t="shared" si="4"/>
        <v>5.079457223713809</v>
      </c>
      <c r="S47" s="492">
        <f t="shared" si="13"/>
        <v>179</v>
      </c>
      <c r="T47" s="492">
        <f>'シート貼り付け'!K44+'シート貼り付け'!R44</f>
        <v>103</v>
      </c>
      <c r="U47" s="492">
        <f>'シート貼り付け'!L44+'シート貼り付け'!S44</f>
        <v>76</v>
      </c>
      <c r="V47" s="493">
        <f t="shared" si="5"/>
        <v>12.988897757782453</v>
      </c>
      <c r="W47" s="598">
        <f>Y47-Z47</f>
        <v>-484</v>
      </c>
      <c r="X47" s="604">
        <f t="shared" si="9"/>
        <v>-3.33</v>
      </c>
      <c r="Y47" s="491">
        <f>'シート貼り付け'!AA44+'シート貼り付け'!AH44</f>
        <v>372</v>
      </c>
      <c r="Z47" s="491">
        <f>'シート貼り付け'!AD44+'シート貼り付け'!AK44</f>
        <v>856</v>
      </c>
      <c r="AA47" s="487">
        <v>14535</v>
      </c>
      <c r="AB47" s="487" t="s">
        <v>63</v>
      </c>
      <c r="AC47" s="468" t="b">
        <f t="shared" si="18"/>
        <v>0</v>
      </c>
      <c r="AD47" s="476" t="b">
        <f t="shared" si="1"/>
        <v>1</v>
      </c>
      <c r="AE47" s="487"/>
      <c r="AF47" s="487"/>
      <c r="AG47" s="487"/>
      <c r="AH47" s="487"/>
      <c r="AI47" s="487"/>
      <c r="AJ47" s="487"/>
      <c r="AK47" s="487"/>
      <c r="AL47" s="487"/>
      <c r="AM47" s="487"/>
      <c r="AN47" s="494"/>
      <c r="AO47" s="487"/>
      <c r="AP47" s="487"/>
      <c r="AQ47" s="495"/>
      <c r="AR47" s="496"/>
      <c r="AS47" s="496"/>
      <c r="AT47" s="406"/>
      <c r="AU47" s="406"/>
      <c r="AV47" s="406"/>
      <c r="AW47" s="406"/>
      <c r="AX47" s="406"/>
      <c r="AY47" s="406"/>
    </row>
    <row r="48" spans="1:51" s="397" customFormat="1" ht="13.5" customHeight="1">
      <c r="A48" s="397">
        <v>48</v>
      </c>
      <c r="B48" s="486"/>
      <c r="C48" s="468"/>
      <c r="F48" s="469"/>
      <c r="G48" s="489"/>
      <c r="H48" s="490"/>
      <c r="I48" s="485"/>
      <c r="J48" s="473"/>
      <c r="K48" s="598"/>
      <c r="L48" s="605" t="e">
        <f t="shared" si="16"/>
        <v>#DIV/0!</v>
      </c>
      <c r="M48" s="598"/>
      <c r="N48" s="604"/>
      <c r="O48" s="492"/>
      <c r="P48" s="492"/>
      <c r="Q48" s="492"/>
      <c r="R48" s="475"/>
      <c r="S48" s="492"/>
      <c r="T48" s="492"/>
      <c r="U48" s="492"/>
      <c r="V48" s="475"/>
      <c r="W48" s="598"/>
      <c r="X48" s="604"/>
      <c r="Y48" s="465"/>
      <c r="Z48" s="491"/>
      <c r="AB48" s="468"/>
      <c r="AC48" s="468" t="b">
        <f t="shared" si="18"/>
        <v>1</v>
      </c>
      <c r="AD48" s="476" t="b">
        <f t="shared" si="1"/>
        <v>1</v>
      </c>
      <c r="AE48" s="487"/>
      <c r="AF48" s="487"/>
      <c r="AG48" s="487"/>
      <c r="AH48" s="487"/>
      <c r="AI48" s="487"/>
      <c r="AJ48" s="487"/>
      <c r="AK48" s="487"/>
      <c r="AL48" s="487"/>
      <c r="AM48" s="487"/>
      <c r="AN48" s="494"/>
      <c r="AO48" s="487"/>
      <c r="AP48" s="487"/>
      <c r="AQ48" s="495"/>
      <c r="AR48" s="496"/>
      <c r="AS48" s="496"/>
      <c r="AT48" s="406"/>
      <c r="AU48" s="406"/>
      <c r="AV48" s="406"/>
      <c r="AW48" s="406"/>
      <c r="AX48" s="406"/>
      <c r="AY48" s="406"/>
    </row>
    <row r="49" spans="1:51" s="466" customFormat="1" ht="13.5" customHeight="1">
      <c r="A49" s="466">
        <v>49</v>
      </c>
      <c r="B49" s="467" t="s">
        <v>64</v>
      </c>
      <c r="C49" s="468">
        <f t="shared" si="10"/>
        <v>69198</v>
      </c>
      <c r="D49" s="508">
        <v>33570</v>
      </c>
      <c r="E49" s="508">
        <v>35628</v>
      </c>
      <c r="F49" s="469">
        <f t="shared" si="2"/>
        <v>94.22364432468845</v>
      </c>
      <c r="G49" s="470"/>
      <c r="H49" s="471"/>
      <c r="I49" s="472">
        <f>SUM(I50:I52)</f>
        <v>112.06</v>
      </c>
      <c r="J49" s="473">
        <f t="shared" si="3"/>
        <v>617.508477601285</v>
      </c>
      <c r="K49" s="599">
        <f t="shared" si="17"/>
        <v>-410</v>
      </c>
      <c r="L49" s="605">
        <f t="shared" si="16"/>
        <v>-0.59</v>
      </c>
      <c r="M49" s="596">
        <f>SUM(M50:M52)</f>
        <v>-132</v>
      </c>
      <c r="N49" s="604">
        <f t="shared" si="7"/>
        <v>-0.19</v>
      </c>
      <c r="O49" s="507">
        <f t="shared" si="12"/>
        <v>478</v>
      </c>
      <c r="P49" s="477">
        <f>SUM(P50:P52)</f>
        <v>262</v>
      </c>
      <c r="Q49" s="477">
        <f>SUM(Q50:Q52)</f>
        <v>216</v>
      </c>
      <c r="R49" s="475">
        <f t="shared" si="4"/>
        <v>6.907714095783115</v>
      </c>
      <c r="S49" s="507">
        <f t="shared" si="13"/>
        <v>610</v>
      </c>
      <c r="T49" s="477">
        <f>SUM(T50:T52)</f>
        <v>322</v>
      </c>
      <c r="U49" s="477">
        <f>SUM(U50:U52)</f>
        <v>288</v>
      </c>
      <c r="V49" s="475">
        <f t="shared" si="5"/>
        <v>8.815283678719037</v>
      </c>
      <c r="W49" s="596">
        <f>SUM(W50:W52)</f>
        <v>131</v>
      </c>
      <c r="X49" s="604">
        <f t="shared" si="9"/>
        <v>0.19</v>
      </c>
      <c r="Y49" s="477">
        <f>SUM(Y50:Y52)</f>
        <v>2877</v>
      </c>
      <c r="Z49" s="477">
        <f>SUM(Z50:Z52)</f>
        <v>2746</v>
      </c>
      <c r="AA49" s="477">
        <v>69608</v>
      </c>
      <c r="AB49" s="468" t="s">
        <v>64</v>
      </c>
      <c r="AC49" s="468" t="b">
        <f t="shared" si="18"/>
        <v>0</v>
      </c>
      <c r="AD49" s="476" t="b">
        <f t="shared" si="1"/>
        <v>1</v>
      </c>
      <c r="AE49" s="468"/>
      <c r="AF49" s="468"/>
      <c r="AG49" s="468"/>
      <c r="AH49" s="468"/>
      <c r="AI49" s="468"/>
      <c r="AJ49" s="468"/>
      <c r="AK49" s="468"/>
      <c r="AL49" s="468"/>
      <c r="AM49" s="468"/>
      <c r="AN49" s="477"/>
      <c r="AO49" s="468"/>
      <c r="AP49" s="468"/>
      <c r="AQ49" s="478"/>
      <c r="AR49" s="479"/>
      <c r="AS49" s="479"/>
      <c r="AT49" s="480"/>
      <c r="AU49" s="480"/>
      <c r="AV49" s="480"/>
      <c r="AW49" s="480"/>
      <c r="AX49" s="480"/>
      <c r="AY49" s="480"/>
    </row>
    <row r="50" spans="1:51" s="397" customFormat="1" ht="13.5" customHeight="1">
      <c r="A50" s="397">
        <v>50</v>
      </c>
      <c r="B50" s="482" t="s">
        <v>65</v>
      </c>
      <c r="C50" s="468">
        <f t="shared" si="10"/>
        <v>14858</v>
      </c>
      <c r="D50" s="487">
        <v>7109</v>
      </c>
      <c r="E50" s="487">
        <v>7749</v>
      </c>
      <c r="F50" s="469">
        <f t="shared" si="2"/>
        <v>91.74086978965028</v>
      </c>
      <c r="G50" s="483"/>
      <c r="H50" s="484"/>
      <c r="I50" s="485">
        <v>54.04</v>
      </c>
      <c r="J50" s="463">
        <f t="shared" si="3"/>
        <v>274.94448556624724</v>
      </c>
      <c r="K50" s="599">
        <f t="shared" si="17"/>
        <v>-152</v>
      </c>
      <c r="L50" s="605">
        <f t="shared" si="16"/>
        <v>-1.01</v>
      </c>
      <c r="M50" s="598">
        <f>O50-S50</f>
        <v>-135</v>
      </c>
      <c r="N50" s="604">
        <f t="shared" si="7"/>
        <v>-0.9</v>
      </c>
      <c r="O50" s="492">
        <f t="shared" si="12"/>
        <v>70</v>
      </c>
      <c r="P50" s="492">
        <f>'シート貼り付け'!H47+'シート貼り付け'!O47</f>
        <v>40</v>
      </c>
      <c r="Q50" s="492">
        <f>'シート貼り付け'!I47+'シート貼り付け'!P47</f>
        <v>30</v>
      </c>
      <c r="R50" s="493">
        <f t="shared" si="4"/>
        <v>4.711266657692825</v>
      </c>
      <c r="S50" s="492">
        <f t="shared" si="13"/>
        <v>205</v>
      </c>
      <c r="T50" s="492">
        <f>'シート貼り付け'!K47+'シート貼り付け'!R47</f>
        <v>109</v>
      </c>
      <c r="U50" s="492">
        <f>'シート貼り付け'!L47+'シート貼り付け'!S47</f>
        <v>96</v>
      </c>
      <c r="V50" s="493">
        <f t="shared" si="5"/>
        <v>13.797280926100417</v>
      </c>
      <c r="W50" s="598">
        <f>Y50-Z50</f>
        <v>-10</v>
      </c>
      <c r="X50" s="604">
        <f t="shared" si="9"/>
        <v>-0.07</v>
      </c>
      <c r="Y50" s="491">
        <f>'シート貼り付け'!AA47+'シート貼り付け'!AH47</f>
        <v>522</v>
      </c>
      <c r="Z50" s="491">
        <f>'シート貼り付け'!AD47+'シート貼り付け'!AK47</f>
        <v>532</v>
      </c>
      <c r="AA50" s="487">
        <v>15010</v>
      </c>
      <c r="AB50" s="487" t="s">
        <v>65</v>
      </c>
      <c r="AC50" s="468" t="b">
        <f t="shared" si="18"/>
        <v>0</v>
      </c>
      <c r="AD50" s="476" t="b">
        <f t="shared" si="1"/>
        <v>1</v>
      </c>
      <c r="AE50" s="499"/>
      <c r="AF50" s="499"/>
      <c r="AG50" s="499"/>
      <c r="AH50" s="498"/>
      <c r="AI50" s="498"/>
      <c r="AJ50" s="498"/>
      <c r="AK50" s="498"/>
      <c r="AL50" s="498"/>
      <c r="AM50" s="498"/>
      <c r="AN50" s="499"/>
      <c r="AO50" s="498"/>
      <c r="AP50" s="498"/>
      <c r="AQ50" s="500"/>
      <c r="AR50" s="501"/>
      <c r="AS50" s="501"/>
      <c r="AT50" s="406"/>
      <c r="AU50" s="406"/>
      <c r="AV50" s="406"/>
      <c r="AW50" s="406"/>
      <c r="AX50" s="406"/>
      <c r="AY50" s="406"/>
    </row>
    <row r="51" spans="1:51" s="397" customFormat="1" ht="13.5" customHeight="1">
      <c r="A51" s="397">
        <v>51</v>
      </c>
      <c r="B51" s="486" t="s">
        <v>66</v>
      </c>
      <c r="C51" s="468">
        <f t="shared" si="10"/>
        <v>19456</v>
      </c>
      <c r="D51" s="492">
        <v>9562</v>
      </c>
      <c r="E51" s="492">
        <v>9894</v>
      </c>
      <c r="F51" s="469">
        <f t="shared" si="2"/>
        <v>96.64443096826359</v>
      </c>
      <c r="G51" s="489"/>
      <c r="H51" s="490"/>
      <c r="I51" s="485">
        <v>13.27</v>
      </c>
      <c r="J51" s="463">
        <f t="shared" si="3"/>
        <v>1466.1642803315751</v>
      </c>
      <c r="K51" s="599">
        <f t="shared" si="17"/>
        <v>-378</v>
      </c>
      <c r="L51" s="605">
        <f t="shared" si="16"/>
        <v>-1.91</v>
      </c>
      <c r="M51" s="598">
        <f>O51-S51</f>
        <v>-70</v>
      </c>
      <c r="N51" s="604">
        <f t="shared" si="7"/>
        <v>-0.35</v>
      </c>
      <c r="O51" s="492">
        <f t="shared" si="12"/>
        <v>99</v>
      </c>
      <c r="P51" s="492">
        <f>'シート貼り付け'!H48+'シート貼り付け'!O48</f>
        <v>51</v>
      </c>
      <c r="Q51" s="492">
        <f>'シート貼り付け'!I48+'シート貼り付け'!P48</f>
        <v>48</v>
      </c>
      <c r="R51" s="493">
        <f t="shared" si="4"/>
        <v>5.0884046052631575</v>
      </c>
      <c r="S51" s="492">
        <f t="shared" si="13"/>
        <v>169</v>
      </c>
      <c r="T51" s="492">
        <f>'シート貼り付け'!K48+'シート貼り付け'!R48</f>
        <v>95</v>
      </c>
      <c r="U51" s="492">
        <f>'シート貼り付け'!L48+'シート貼り付け'!S48</f>
        <v>74</v>
      </c>
      <c r="V51" s="493">
        <f t="shared" si="5"/>
        <v>8.686266447368421</v>
      </c>
      <c r="W51" s="598">
        <f>Y51-Z51</f>
        <v>-148</v>
      </c>
      <c r="X51" s="604">
        <f t="shared" si="9"/>
        <v>-0.75</v>
      </c>
      <c r="Y51" s="491">
        <f>'シート貼り付け'!AA48+'シート貼り付け'!AH48</f>
        <v>595</v>
      </c>
      <c r="Z51" s="491">
        <f>'シート貼り付け'!AD48+'シート貼り付け'!AK48</f>
        <v>743</v>
      </c>
      <c r="AA51" s="487">
        <v>19834</v>
      </c>
      <c r="AB51" s="487" t="s">
        <v>66</v>
      </c>
      <c r="AC51" s="468" t="b">
        <f t="shared" si="18"/>
        <v>0</v>
      </c>
      <c r="AD51" s="476" t="b">
        <f t="shared" si="1"/>
        <v>1</v>
      </c>
      <c r="AE51" s="487"/>
      <c r="AF51" s="487"/>
      <c r="AG51" s="487"/>
      <c r="AH51" s="487"/>
      <c r="AI51" s="487"/>
      <c r="AJ51" s="487"/>
      <c r="AK51" s="487"/>
      <c r="AL51" s="487"/>
      <c r="AM51" s="487"/>
      <c r="AN51" s="494"/>
      <c r="AO51" s="487"/>
      <c r="AP51" s="487"/>
      <c r="AQ51" s="495"/>
      <c r="AR51" s="496"/>
      <c r="AS51" s="496"/>
      <c r="AT51" s="406"/>
      <c r="AU51" s="406"/>
      <c r="AV51" s="406"/>
      <c r="AW51" s="406"/>
      <c r="AX51" s="406"/>
      <c r="AY51" s="406"/>
    </row>
    <row r="52" spans="1:51" s="397" customFormat="1" ht="13.5" customHeight="1">
      <c r="A52" s="397">
        <v>52</v>
      </c>
      <c r="B52" s="486" t="s">
        <v>67</v>
      </c>
      <c r="C52" s="468">
        <f t="shared" si="10"/>
        <v>34884</v>
      </c>
      <c r="D52" s="492">
        <v>16899</v>
      </c>
      <c r="E52" s="492">
        <v>17985</v>
      </c>
      <c r="F52" s="469">
        <f t="shared" si="2"/>
        <v>93.96163469557965</v>
      </c>
      <c r="G52" s="489"/>
      <c r="H52" s="490"/>
      <c r="I52" s="485">
        <v>44.75</v>
      </c>
      <c r="J52" s="463">
        <f t="shared" si="3"/>
        <v>779.5307262569833</v>
      </c>
      <c r="K52" s="599">
        <f t="shared" si="17"/>
        <v>120</v>
      </c>
      <c r="L52" s="605">
        <f t="shared" si="16"/>
        <v>0.35</v>
      </c>
      <c r="M52" s="598">
        <f>O52-S52</f>
        <v>73</v>
      </c>
      <c r="N52" s="604">
        <f t="shared" si="7"/>
        <v>0.21</v>
      </c>
      <c r="O52" s="492">
        <f t="shared" si="12"/>
        <v>309</v>
      </c>
      <c r="P52" s="492">
        <f>'シート貼り付け'!H49+'シート貼り付け'!O49</f>
        <v>171</v>
      </c>
      <c r="Q52" s="492">
        <f>'シート貼り付け'!I49+'シート貼り付け'!P49</f>
        <v>138</v>
      </c>
      <c r="R52" s="493">
        <f t="shared" si="4"/>
        <v>8.857929136566908</v>
      </c>
      <c r="S52" s="492">
        <f t="shared" si="13"/>
        <v>236</v>
      </c>
      <c r="T52" s="492">
        <f>'シート貼り付け'!K49+'シート貼り付け'!R49</f>
        <v>118</v>
      </c>
      <c r="U52" s="492">
        <f>'シート貼り付け'!L49+'シート貼り付け'!S49</f>
        <v>118</v>
      </c>
      <c r="V52" s="493">
        <f t="shared" si="5"/>
        <v>6.765279211099645</v>
      </c>
      <c r="W52" s="598">
        <f>Y52-Z52</f>
        <v>289</v>
      </c>
      <c r="X52" s="604">
        <f t="shared" si="9"/>
        <v>0.83</v>
      </c>
      <c r="Y52" s="491">
        <f>'シート貼り付け'!AA49+'シート貼り付け'!AH49</f>
        <v>1760</v>
      </c>
      <c r="Z52" s="491">
        <f>'シート貼り付け'!AD49+'シート貼り付け'!AK49</f>
        <v>1471</v>
      </c>
      <c r="AA52" s="487">
        <v>34764</v>
      </c>
      <c r="AB52" s="487" t="s">
        <v>67</v>
      </c>
      <c r="AC52" s="468" t="b">
        <f t="shared" si="18"/>
        <v>0</v>
      </c>
      <c r="AD52" s="476" t="b">
        <f t="shared" si="1"/>
        <v>1</v>
      </c>
      <c r="AE52" s="487"/>
      <c r="AF52" s="487"/>
      <c r="AG52" s="487"/>
      <c r="AH52" s="487"/>
      <c r="AI52" s="487"/>
      <c r="AJ52" s="487"/>
      <c r="AK52" s="487"/>
      <c r="AL52" s="487"/>
      <c r="AM52" s="487"/>
      <c r="AN52" s="494"/>
      <c r="AO52" s="487"/>
      <c r="AP52" s="487"/>
      <c r="AQ52" s="495"/>
      <c r="AR52" s="496"/>
      <c r="AS52" s="496"/>
      <c r="AT52" s="406"/>
      <c r="AU52" s="406"/>
      <c r="AV52" s="406"/>
      <c r="AW52" s="406"/>
      <c r="AX52" s="406"/>
      <c r="AY52" s="406"/>
    </row>
    <row r="53" spans="1:51" s="397" customFormat="1" ht="13.5" customHeight="1">
      <c r="A53" s="397">
        <v>53</v>
      </c>
      <c r="B53" s="486"/>
      <c r="C53" s="468"/>
      <c r="F53" s="469"/>
      <c r="G53" s="489"/>
      <c r="H53" s="490"/>
      <c r="I53" s="485"/>
      <c r="J53" s="473"/>
      <c r="K53" s="598"/>
      <c r="L53" s="605" t="e">
        <f t="shared" si="16"/>
        <v>#DIV/0!</v>
      </c>
      <c r="M53" s="598"/>
      <c r="N53" s="604"/>
      <c r="O53" s="492"/>
      <c r="P53" s="492"/>
      <c r="Q53" s="492"/>
      <c r="R53" s="475"/>
      <c r="S53" s="492"/>
      <c r="T53" s="492"/>
      <c r="U53" s="492"/>
      <c r="V53" s="475"/>
      <c r="W53" s="598"/>
      <c r="X53" s="604"/>
      <c r="Y53" s="491"/>
      <c r="Z53" s="491"/>
      <c r="AB53" s="468"/>
      <c r="AC53" s="468" t="b">
        <f t="shared" si="18"/>
        <v>1</v>
      </c>
      <c r="AD53" s="476" t="b">
        <f t="shared" si="1"/>
        <v>1</v>
      </c>
      <c r="AE53" s="498"/>
      <c r="AF53" s="498"/>
      <c r="AG53" s="498"/>
      <c r="AH53" s="498"/>
      <c r="AI53" s="498"/>
      <c r="AJ53" s="498"/>
      <c r="AK53" s="498"/>
      <c r="AL53" s="498"/>
      <c r="AM53" s="498"/>
      <c r="AN53" s="499"/>
      <c r="AO53" s="498"/>
      <c r="AP53" s="498"/>
      <c r="AQ53" s="500"/>
      <c r="AR53" s="501"/>
      <c r="AS53" s="501"/>
      <c r="AT53" s="406"/>
      <c r="AU53" s="406"/>
      <c r="AV53" s="406"/>
      <c r="AW53" s="406"/>
      <c r="AX53" s="406"/>
      <c r="AY53" s="406"/>
    </row>
    <row r="54" spans="1:51" s="466" customFormat="1" ht="13.5" customHeight="1">
      <c r="A54" s="466">
        <v>54</v>
      </c>
      <c r="B54" s="467" t="s">
        <v>68</v>
      </c>
      <c r="C54" s="468">
        <f t="shared" si="10"/>
        <v>89521</v>
      </c>
      <c r="D54" s="508">
        <v>44109</v>
      </c>
      <c r="E54" s="508">
        <v>45412</v>
      </c>
      <c r="F54" s="469">
        <f t="shared" si="2"/>
        <v>97.13071434863032</v>
      </c>
      <c r="G54" s="470"/>
      <c r="H54" s="471"/>
      <c r="I54" s="472">
        <f>SUM(I55:I58)</f>
        <v>416.93</v>
      </c>
      <c r="J54" s="473">
        <f t="shared" si="3"/>
        <v>214.71470030940446</v>
      </c>
      <c r="K54" s="599">
        <f t="shared" si="17"/>
        <v>1196</v>
      </c>
      <c r="L54" s="605">
        <f t="shared" si="16"/>
        <v>1.35</v>
      </c>
      <c r="M54" s="596">
        <f>SUM(M55:M58)</f>
        <v>112</v>
      </c>
      <c r="N54" s="604">
        <f t="shared" si="7"/>
        <v>0.13</v>
      </c>
      <c r="O54" s="507">
        <f t="shared" si="12"/>
        <v>819</v>
      </c>
      <c r="P54" s="477">
        <f>SUM(P55:P58)</f>
        <v>420</v>
      </c>
      <c r="Q54" s="477">
        <f>SUM(Q55:Q58)</f>
        <v>399</v>
      </c>
      <c r="R54" s="475">
        <f t="shared" si="4"/>
        <v>9.148691368505714</v>
      </c>
      <c r="S54" s="507">
        <f t="shared" si="13"/>
        <v>707</v>
      </c>
      <c r="T54" s="477">
        <f>SUM(T55:T58)</f>
        <v>363</v>
      </c>
      <c r="U54" s="477">
        <f>SUM(U55:U58)</f>
        <v>344</v>
      </c>
      <c r="V54" s="475">
        <f t="shared" si="5"/>
        <v>7.8975882753767275</v>
      </c>
      <c r="W54" s="596">
        <f>SUM(W55:W58)</f>
        <v>1515</v>
      </c>
      <c r="X54" s="604">
        <f t="shared" si="9"/>
        <v>1.72</v>
      </c>
      <c r="Y54" s="477">
        <f>SUM(Y55:Y58)</f>
        <v>5161</v>
      </c>
      <c r="Z54" s="477">
        <f>SUM(Z55:Z58)</f>
        <v>3646</v>
      </c>
      <c r="AA54" s="477">
        <v>88325</v>
      </c>
      <c r="AB54" s="468" t="s">
        <v>68</v>
      </c>
      <c r="AC54" s="468" t="b">
        <f t="shared" si="18"/>
        <v>0</v>
      </c>
      <c r="AD54" s="476" t="b">
        <f t="shared" si="1"/>
        <v>1</v>
      </c>
      <c r="AE54" s="468"/>
      <c r="AF54" s="468"/>
      <c r="AG54" s="468"/>
      <c r="AH54" s="468"/>
      <c r="AI54" s="468"/>
      <c r="AJ54" s="468"/>
      <c r="AK54" s="468"/>
      <c r="AL54" s="468"/>
      <c r="AM54" s="468"/>
      <c r="AN54" s="477"/>
      <c r="AO54" s="468"/>
      <c r="AP54" s="468"/>
      <c r="AQ54" s="478"/>
      <c r="AR54" s="479"/>
      <c r="AS54" s="479"/>
      <c r="AT54" s="480"/>
      <c r="AU54" s="480"/>
      <c r="AV54" s="480"/>
      <c r="AW54" s="480"/>
      <c r="AX54" s="480"/>
      <c r="AY54" s="480"/>
    </row>
    <row r="55" spans="1:51" s="397" customFormat="1" ht="13.5" customHeight="1">
      <c r="A55" s="397">
        <v>55</v>
      </c>
      <c r="B55" s="486" t="s">
        <v>69</v>
      </c>
      <c r="C55" s="468">
        <v>26319</v>
      </c>
      <c r="D55" s="491">
        <v>13300</v>
      </c>
      <c r="E55" s="491">
        <v>13019</v>
      </c>
      <c r="F55" s="469">
        <f t="shared" si="2"/>
        <v>102.15838390045317</v>
      </c>
      <c r="G55" s="489"/>
      <c r="H55" s="490"/>
      <c r="I55" s="485">
        <v>225.59</v>
      </c>
      <c r="J55" s="463">
        <f t="shared" si="3"/>
        <v>116.66740547010062</v>
      </c>
      <c r="K55" s="599">
        <f t="shared" si="17"/>
        <v>495</v>
      </c>
      <c r="L55" s="605">
        <f t="shared" si="16"/>
        <v>1.92</v>
      </c>
      <c r="M55" s="598">
        <f>O55-S55</f>
        <v>21</v>
      </c>
      <c r="N55" s="604">
        <f t="shared" si="7"/>
        <v>0.08</v>
      </c>
      <c r="O55" s="492">
        <f t="shared" si="12"/>
        <v>272</v>
      </c>
      <c r="P55" s="492">
        <f>'シート貼り付け'!H52+'シート貼り付け'!O52</f>
        <v>126</v>
      </c>
      <c r="Q55" s="492">
        <f>'シート貼り付け'!I52+'シート貼り付け'!P52</f>
        <v>146</v>
      </c>
      <c r="R55" s="493">
        <f t="shared" si="4"/>
        <v>10.334739161822258</v>
      </c>
      <c r="S55" s="492">
        <f t="shared" si="13"/>
        <v>251</v>
      </c>
      <c r="T55" s="492">
        <f>'シート貼り付け'!K52+'シート貼り付け'!R52</f>
        <v>120</v>
      </c>
      <c r="U55" s="492">
        <f>'シート貼り付け'!L52+'シート貼り付け'!S52</f>
        <v>131</v>
      </c>
      <c r="V55" s="493">
        <f t="shared" si="5"/>
        <v>9.536836505946274</v>
      </c>
      <c r="W55" s="598">
        <f>Y55-Z55</f>
        <v>579</v>
      </c>
      <c r="X55" s="604">
        <f t="shared" si="9"/>
        <v>2.24</v>
      </c>
      <c r="Y55" s="491">
        <f>'シート貼り付け'!AA52+'シート貼り付け'!AH52</f>
        <v>1897</v>
      </c>
      <c r="Z55" s="491">
        <f>'シート貼り付け'!AD52+'シート貼り付け'!AK52</f>
        <v>1318</v>
      </c>
      <c r="AA55" s="494">
        <v>25824</v>
      </c>
      <c r="AB55" s="487" t="s">
        <v>69</v>
      </c>
      <c r="AC55" s="468" t="b">
        <f t="shared" si="18"/>
        <v>0</v>
      </c>
      <c r="AD55" s="476" t="b">
        <f t="shared" si="1"/>
        <v>1</v>
      </c>
      <c r="AE55" s="487"/>
      <c r="AF55" s="487"/>
      <c r="AG55" s="487"/>
      <c r="AH55" s="487"/>
      <c r="AI55" s="487"/>
      <c r="AJ55" s="487"/>
      <c r="AK55" s="487"/>
      <c r="AL55" s="487"/>
      <c r="AM55" s="487"/>
      <c r="AN55" s="494"/>
      <c r="AO55" s="487"/>
      <c r="AP55" s="487"/>
      <c r="AQ55" s="495"/>
      <c r="AR55" s="496"/>
      <c r="AS55" s="496"/>
      <c r="AT55" s="406"/>
      <c r="AU55" s="406"/>
      <c r="AV55" s="406"/>
      <c r="AW55" s="406"/>
      <c r="AX55" s="406"/>
      <c r="AY55" s="406"/>
    </row>
    <row r="56" spans="1:51" s="397" customFormat="1" ht="13.5" customHeight="1">
      <c r="A56" s="397">
        <v>56</v>
      </c>
      <c r="B56" s="482" t="s">
        <v>70</v>
      </c>
      <c r="C56" s="468">
        <f t="shared" si="10"/>
        <v>8710</v>
      </c>
      <c r="D56" s="494">
        <v>4243</v>
      </c>
      <c r="E56" s="494">
        <v>4467</v>
      </c>
      <c r="F56" s="469">
        <f t="shared" si="2"/>
        <v>94.98544884710097</v>
      </c>
      <c r="G56" s="483"/>
      <c r="H56" s="484"/>
      <c r="I56" s="485">
        <v>82.02</v>
      </c>
      <c r="J56" s="463">
        <f t="shared" si="3"/>
        <v>106.19361131431359</v>
      </c>
      <c r="K56" s="599">
        <f t="shared" si="17"/>
        <v>-91</v>
      </c>
      <c r="L56" s="605">
        <f t="shared" si="16"/>
        <v>-1.03</v>
      </c>
      <c r="M56" s="598">
        <f>O56-S56</f>
        <v>-83</v>
      </c>
      <c r="N56" s="604">
        <f t="shared" si="7"/>
        <v>-0.94</v>
      </c>
      <c r="O56" s="492">
        <f t="shared" si="12"/>
        <v>52</v>
      </c>
      <c r="P56" s="492">
        <f>'シート貼り付け'!H53+'シート貼り付け'!O53</f>
        <v>32</v>
      </c>
      <c r="Q56" s="492">
        <f>'シート貼り付け'!I53+'シート貼り付け'!P53</f>
        <v>20</v>
      </c>
      <c r="R56" s="493">
        <f t="shared" si="4"/>
        <v>5.970149253731344</v>
      </c>
      <c r="S56" s="492">
        <f t="shared" si="13"/>
        <v>135</v>
      </c>
      <c r="T56" s="492">
        <f>'シート貼り付け'!K53+'シート貼り付け'!R53</f>
        <v>67</v>
      </c>
      <c r="U56" s="492">
        <f>'シート貼り付け'!L53+'シート貼り付け'!S53</f>
        <v>68</v>
      </c>
      <c r="V56" s="493">
        <f t="shared" si="5"/>
        <v>15.499425947187142</v>
      </c>
      <c r="W56" s="598">
        <f>Y56-Z56</f>
        <v>-53</v>
      </c>
      <c r="X56" s="604">
        <f t="shared" si="9"/>
        <v>-0.6</v>
      </c>
      <c r="Y56" s="491">
        <f>'シート貼り付け'!AA53+'シート貼り付け'!AH53</f>
        <v>221</v>
      </c>
      <c r="Z56" s="491">
        <f>'シート貼り付け'!AD53+'シート貼り付け'!AK53</f>
        <v>274</v>
      </c>
      <c r="AA56" s="494">
        <v>8801</v>
      </c>
      <c r="AB56" s="487" t="s">
        <v>70</v>
      </c>
      <c r="AC56" s="468" t="b">
        <f t="shared" si="18"/>
        <v>0</v>
      </c>
      <c r="AD56" s="476" t="b">
        <f t="shared" si="1"/>
        <v>1</v>
      </c>
      <c r="AE56" s="487"/>
      <c r="AF56" s="487"/>
      <c r="AG56" s="487"/>
      <c r="AH56" s="487"/>
      <c r="AI56" s="487"/>
      <c r="AJ56" s="487"/>
      <c r="AK56" s="487"/>
      <c r="AL56" s="487"/>
      <c r="AM56" s="487"/>
      <c r="AN56" s="494"/>
      <c r="AO56" s="487"/>
      <c r="AP56" s="487"/>
      <c r="AQ56" s="495"/>
      <c r="AR56" s="496"/>
      <c r="AS56" s="496"/>
      <c r="AT56" s="406"/>
      <c r="AU56" s="406"/>
      <c r="AV56" s="406"/>
      <c r="AW56" s="406"/>
      <c r="AX56" s="406"/>
      <c r="AY56" s="406"/>
    </row>
    <row r="57" spans="1:51" s="397" customFormat="1" ht="13.5" customHeight="1">
      <c r="A57" s="397">
        <v>57</v>
      </c>
      <c r="B57" s="486" t="s">
        <v>71</v>
      </c>
      <c r="C57" s="468">
        <f t="shared" si="10"/>
        <v>49072</v>
      </c>
      <c r="D57" s="492">
        <v>23860</v>
      </c>
      <c r="E57" s="492">
        <v>25212</v>
      </c>
      <c r="F57" s="469">
        <f t="shared" si="2"/>
        <v>94.63747421862605</v>
      </c>
      <c r="G57" s="489"/>
      <c r="H57" s="490"/>
      <c r="I57" s="485">
        <v>49.13</v>
      </c>
      <c r="J57" s="463">
        <f t="shared" si="3"/>
        <v>998.8194585792794</v>
      </c>
      <c r="K57" s="599">
        <f t="shared" si="17"/>
        <v>803</v>
      </c>
      <c r="L57" s="605">
        <f t="shared" si="16"/>
        <v>1.66</v>
      </c>
      <c r="M57" s="598">
        <f>O57-S57</f>
        <v>190</v>
      </c>
      <c r="N57" s="604">
        <f t="shared" si="7"/>
        <v>0.39</v>
      </c>
      <c r="O57" s="492">
        <f t="shared" si="12"/>
        <v>448</v>
      </c>
      <c r="P57" s="492">
        <f>'シート貼り付け'!H54+'シート貼り付け'!O54</f>
        <v>234</v>
      </c>
      <c r="Q57" s="492">
        <f>'シート貼り付け'!I54+'シート貼り付け'!P54</f>
        <v>214</v>
      </c>
      <c r="R57" s="493">
        <f t="shared" si="4"/>
        <v>9.129442451907401</v>
      </c>
      <c r="S57" s="492">
        <f t="shared" si="13"/>
        <v>258</v>
      </c>
      <c r="T57" s="492">
        <f>'シート貼り付け'!K54+'シート貼り付け'!R54</f>
        <v>147</v>
      </c>
      <c r="U57" s="492">
        <f>'シート貼り付け'!L54+'シート貼り付け'!S54</f>
        <v>111</v>
      </c>
      <c r="V57" s="493">
        <f t="shared" si="5"/>
        <v>5.257580697750244</v>
      </c>
      <c r="W57" s="598">
        <f>Y57-Z57</f>
        <v>876</v>
      </c>
      <c r="X57" s="604">
        <f t="shared" si="9"/>
        <v>1.81</v>
      </c>
      <c r="Y57" s="491">
        <f>'シート貼り付け'!AA54+'シート貼り付け'!AH54</f>
        <v>2763</v>
      </c>
      <c r="Z57" s="491">
        <f>'シート貼り付け'!AD54+'シート貼り付け'!AK54</f>
        <v>1887</v>
      </c>
      <c r="AA57" s="487">
        <v>48269</v>
      </c>
      <c r="AB57" s="487" t="s">
        <v>71</v>
      </c>
      <c r="AC57" s="468" t="b">
        <f t="shared" si="18"/>
        <v>0</v>
      </c>
      <c r="AD57" s="476" t="b">
        <f t="shared" si="1"/>
        <v>1</v>
      </c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96"/>
      <c r="AR57" s="496"/>
      <c r="AS57" s="496"/>
      <c r="AT57" s="406"/>
      <c r="AU57" s="406"/>
      <c r="AV57" s="406"/>
      <c r="AW57" s="406"/>
      <c r="AX57" s="406"/>
      <c r="AY57" s="406"/>
    </row>
    <row r="58" spans="1:51" s="397" customFormat="1" ht="13.5" customHeight="1">
      <c r="A58" s="397">
        <v>58</v>
      </c>
      <c r="B58" s="486" t="s">
        <v>72</v>
      </c>
      <c r="C58" s="468">
        <f t="shared" si="10"/>
        <v>5420</v>
      </c>
      <c r="D58" s="492">
        <v>2705</v>
      </c>
      <c r="E58" s="492">
        <v>2715</v>
      </c>
      <c r="F58" s="469">
        <f t="shared" si="2"/>
        <v>99.6316758747698</v>
      </c>
      <c r="G58" s="489"/>
      <c r="H58" s="490"/>
      <c r="I58" s="485">
        <v>60.19</v>
      </c>
      <c r="J58" s="463">
        <f t="shared" si="3"/>
        <v>90.04818076092374</v>
      </c>
      <c r="K58" s="599">
        <f t="shared" si="17"/>
        <v>-11</v>
      </c>
      <c r="L58" s="605">
        <f t="shared" si="16"/>
        <v>-0.2</v>
      </c>
      <c r="M58" s="598">
        <f>O58-S58</f>
        <v>-16</v>
      </c>
      <c r="N58" s="604">
        <f t="shared" si="7"/>
        <v>-0.29</v>
      </c>
      <c r="O58" s="492">
        <f t="shared" si="12"/>
        <v>47</v>
      </c>
      <c r="P58" s="492">
        <f>'シート貼り付け'!H55+'シート貼り付け'!O55</f>
        <v>28</v>
      </c>
      <c r="Q58" s="492">
        <f>'シート貼り付け'!I55+'シート貼り付け'!P55</f>
        <v>19</v>
      </c>
      <c r="R58" s="493">
        <f t="shared" si="4"/>
        <v>8.671586715867159</v>
      </c>
      <c r="S58" s="492">
        <f t="shared" si="13"/>
        <v>63</v>
      </c>
      <c r="T58" s="492">
        <f>'シート貼り付け'!K55+'シート貼り付け'!R55</f>
        <v>29</v>
      </c>
      <c r="U58" s="492">
        <f>'シート貼り付け'!L55+'シート貼り付け'!S55</f>
        <v>34</v>
      </c>
      <c r="V58" s="493">
        <f t="shared" si="5"/>
        <v>11.623616236162363</v>
      </c>
      <c r="W58" s="598">
        <f>Y58-Z58</f>
        <v>113</v>
      </c>
      <c r="X58" s="604">
        <f t="shared" si="9"/>
        <v>2.08</v>
      </c>
      <c r="Y58" s="491">
        <f>'シート貼り付け'!AA55+'シート貼り付け'!AH55</f>
        <v>280</v>
      </c>
      <c r="Z58" s="491">
        <f>'シート貼り付け'!AD55+'シート貼り付け'!AK55</f>
        <v>167</v>
      </c>
      <c r="AA58" s="487">
        <v>5431</v>
      </c>
      <c r="AB58" s="487" t="s">
        <v>72</v>
      </c>
      <c r="AC58" s="468" t="b">
        <f t="shared" si="18"/>
        <v>0</v>
      </c>
      <c r="AD58" s="476" t="b">
        <f t="shared" si="1"/>
        <v>1</v>
      </c>
      <c r="AE58" s="487"/>
      <c r="AF58" s="487"/>
      <c r="AG58" s="487"/>
      <c r="AH58" s="487"/>
      <c r="AI58" s="487"/>
      <c r="AJ58" s="487"/>
      <c r="AK58" s="487"/>
      <c r="AL58" s="487"/>
      <c r="AM58" s="487"/>
      <c r="AN58" s="494"/>
      <c r="AO58" s="487"/>
      <c r="AP58" s="487"/>
      <c r="AQ58" s="495"/>
      <c r="AR58" s="496"/>
      <c r="AS58" s="496"/>
      <c r="AT58" s="406"/>
      <c r="AU58" s="406"/>
      <c r="AV58" s="406"/>
      <c r="AW58" s="406"/>
      <c r="AX58" s="406"/>
      <c r="AY58" s="406"/>
    </row>
    <row r="59" spans="1:51" s="397" customFormat="1" ht="13.5" customHeight="1">
      <c r="A59" s="397">
        <v>59</v>
      </c>
      <c r="B59" s="486"/>
      <c r="C59" s="468"/>
      <c r="F59" s="469"/>
      <c r="G59" s="489"/>
      <c r="H59" s="490"/>
      <c r="I59" s="485"/>
      <c r="J59" s="463"/>
      <c r="K59" s="598"/>
      <c r="L59" s="605" t="e">
        <f t="shared" si="16"/>
        <v>#DIV/0!</v>
      </c>
      <c r="M59" s="598"/>
      <c r="N59" s="605"/>
      <c r="O59" s="492"/>
      <c r="P59" s="492"/>
      <c r="Q59" s="492"/>
      <c r="R59" s="493"/>
      <c r="S59" s="492"/>
      <c r="T59" s="492"/>
      <c r="U59" s="492"/>
      <c r="V59" s="493"/>
      <c r="W59" s="598"/>
      <c r="X59" s="605"/>
      <c r="Y59" s="491"/>
      <c r="Z59" s="491"/>
      <c r="AB59" s="487"/>
      <c r="AC59" s="468" t="b">
        <f t="shared" si="18"/>
        <v>1</v>
      </c>
      <c r="AD59" s="476" t="b">
        <f t="shared" si="1"/>
        <v>1</v>
      </c>
      <c r="AE59" s="487"/>
      <c r="AF59" s="487"/>
      <c r="AG59" s="487"/>
      <c r="AH59" s="487"/>
      <c r="AI59" s="487"/>
      <c r="AJ59" s="487"/>
      <c r="AK59" s="487"/>
      <c r="AL59" s="487"/>
      <c r="AM59" s="487"/>
      <c r="AN59" s="494"/>
      <c r="AO59" s="487"/>
      <c r="AP59" s="487"/>
      <c r="AQ59" s="495"/>
      <c r="AR59" s="496"/>
      <c r="AS59" s="496"/>
      <c r="AT59" s="406"/>
      <c r="AU59" s="406"/>
      <c r="AV59" s="406"/>
      <c r="AW59" s="406"/>
      <c r="AX59" s="406"/>
      <c r="AY59" s="406"/>
    </row>
    <row r="60" spans="1:51" s="466" customFormat="1" ht="13.5" customHeight="1">
      <c r="A60" s="466">
        <v>60</v>
      </c>
      <c r="B60" s="503" t="s">
        <v>73</v>
      </c>
      <c r="C60" s="468">
        <f t="shared" si="10"/>
        <v>32287</v>
      </c>
      <c r="D60" s="508">
        <v>15646</v>
      </c>
      <c r="E60" s="508">
        <v>16641</v>
      </c>
      <c r="F60" s="469">
        <f t="shared" si="2"/>
        <v>94.02079201971036</v>
      </c>
      <c r="G60" s="505"/>
      <c r="H60" s="506"/>
      <c r="I60" s="472">
        <f>SUM(I61:I62)</f>
        <v>570.05</v>
      </c>
      <c r="J60" s="473">
        <f t="shared" si="3"/>
        <v>56.63889132532235</v>
      </c>
      <c r="K60" s="599">
        <f t="shared" si="17"/>
        <v>-438</v>
      </c>
      <c r="L60" s="605">
        <f t="shared" si="16"/>
        <v>-1.34</v>
      </c>
      <c r="M60" s="596">
        <f>SUM(M61:M62)</f>
        <v>-213</v>
      </c>
      <c r="N60" s="604">
        <f t="shared" si="7"/>
        <v>-0.65</v>
      </c>
      <c r="O60" s="507">
        <f t="shared" si="12"/>
        <v>220</v>
      </c>
      <c r="P60" s="477">
        <f>SUM(P61:P62)</f>
        <v>121</v>
      </c>
      <c r="Q60" s="477">
        <f>SUM(Q61:Q62)</f>
        <v>99</v>
      </c>
      <c r="R60" s="475">
        <f t="shared" si="4"/>
        <v>6.813887942515564</v>
      </c>
      <c r="S60" s="507">
        <f t="shared" si="13"/>
        <v>433</v>
      </c>
      <c r="T60" s="477">
        <f>SUM(T61:T62)</f>
        <v>209</v>
      </c>
      <c r="U60" s="477">
        <f>SUM(U61:U62)</f>
        <v>224</v>
      </c>
      <c r="V60" s="475">
        <f t="shared" si="5"/>
        <v>13.41097035958745</v>
      </c>
      <c r="W60" s="596">
        <f>SUM(W61:W62)</f>
        <v>-118</v>
      </c>
      <c r="X60" s="604">
        <f t="shared" si="9"/>
        <v>-0.36</v>
      </c>
      <c r="Y60" s="477">
        <f>SUM(Y61:Y62)</f>
        <v>823</v>
      </c>
      <c r="Z60" s="477">
        <f>SUM(Z61:Z62)</f>
        <v>941</v>
      </c>
      <c r="AA60" s="477">
        <v>32725</v>
      </c>
      <c r="AB60" s="468" t="s">
        <v>73</v>
      </c>
      <c r="AC60" s="468" t="b">
        <f t="shared" si="18"/>
        <v>0</v>
      </c>
      <c r="AD60" s="476" t="b">
        <f t="shared" si="1"/>
        <v>1</v>
      </c>
      <c r="AE60" s="509"/>
      <c r="AF60" s="509"/>
      <c r="AG60" s="509"/>
      <c r="AH60" s="510"/>
      <c r="AI60" s="510"/>
      <c r="AJ60" s="510"/>
      <c r="AK60" s="510"/>
      <c r="AL60" s="510"/>
      <c r="AM60" s="510"/>
      <c r="AN60" s="510"/>
      <c r="AO60" s="510"/>
      <c r="AP60" s="510"/>
      <c r="AQ60" s="512"/>
      <c r="AR60" s="512"/>
      <c r="AS60" s="512"/>
      <c r="AT60" s="480"/>
      <c r="AU60" s="480"/>
      <c r="AV60" s="480"/>
      <c r="AW60" s="480"/>
      <c r="AX60" s="480"/>
      <c r="AY60" s="480"/>
    </row>
    <row r="61" spans="1:51" s="397" customFormat="1" ht="13.5" customHeight="1">
      <c r="A61" s="397">
        <v>61</v>
      </c>
      <c r="B61" s="513" t="s">
        <v>74</v>
      </c>
      <c r="C61" s="517">
        <f t="shared" si="10"/>
        <v>7301</v>
      </c>
      <c r="D61" s="492">
        <v>3517</v>
      </c>
      <c r="E61" s="492">
        <v>3784</v>
      </c>
      <c r="F61" s="469">
        <f t="shared" si="2"/>
        <v>92.94397463002115</v>
      </c>
      <c r="G61" s="489"/>
      <c r="H61" s="490"/>
      <c r="I61" s="485">
        <v>109.23</v>
      </c>
      <c r="J61" s="463">
        <f t="shared" si="3"/>
        <v>66.84061155360249</v>
      </c>
      <c r="K61" s="599">
        <f t="shared" si="17"/>
        <v>-88</v>
      </c>
      <c r="L61" s="605">
        <f t="shared" si="16"/>
        <v>-1.19</v>
      </c>
      <c r="M61" s="598">
        <f>O61-S61</f>
        <v>-44</v>
      </c>
      <c r="N61" s="604">
        <f t="shared" si="7"/>
        <v>-0.6</v>
      </c>
      <c r="O61" s="492">
        <f t="shared" si="12"/>
        <v>47</v>
      </c>
      <c r="P61" s="492">
        <f>'シート貼り付け'!H58+'シート貼り付け'!O58</f>
        <v>28</v>
      </c>
      <c r="Q61" s="492">
        <f>'シート貼り付け'!I58+'シート貼り付け'!P58</f>
        <v>19</v>
      </c>
      <c r="R61" s="493">
        <f t="shared" si="4"/>
        <v>6.437474318586495</v>
      </c>
      <c r="S61" s="492">
        <f t="shared" si="13"/>
        <v>91</v>
      </c>
      <c r="T61" s="492">
        <f>'シート貼り付け'!K58+'シート貼り付け'!R58</f>
        <v>45</v>
      </c>
      <c r="U61" s="492">
        <f>'シート貼り付け'!L58+'シート貼り付け'!S58</f>
        <v>46</v>
      </c>
      <c r="V61" s="493">
        <f t="shared" si="5"/>
        <v>12.464046021093003</v>
      </c>
      <c r="W61" s="598">
        <f>Y61-Z61</f>
        <v>1</v>
      </c>
      <c r="X61" s="604">
        <f t="shared" si="9"/>
        <v>0.01</v>
      </c>
      <c r="Y61" s="491">
        <f>'シート貼り付け'!AA58+'シート貼り付け'!AH58</f>
        <v>236</v>
      </c>
      <c r="Z61" s="491">
        <f>'シート貼り付け'!AD58+'シート貼り付け'!AK58</f>
        <v>235</v>
      </c>
      <c r="AA61" s="487">
        <v>7389</v>
      </c>
      <c r="AB61" s="487" t="s">
        <v>74</v>
      </c>
      <c r="AC61" s="468" t="b">
        <f t="shared" si="18"/>
        <v>0</v>
      </c>
      <c r="AD61" s="476" t="b">
        <f t="shared" si="1"/>
        <v>1</v>
      </c>
      <c r="AE61" s="487"/>
      <c r="AF61" s="487"/>
      <c r="AG61" s="487"/>
      <c r="AH61" s="487"/>
      <c r="AI61" s="487"/>
      <c r="AJ61" s="487"/>
      <c r="AK61" s="487"/>
      <c r="AL61" s="487"/>
      <c r="AM61" s="487"/>
      <c r="AN61" s="494"/>
      <c r="AO61" s="487"/>
      <c r="AP61" s="487"/>
      <c r="AQ61" s="495"/>
      <c r="AR61" s="496"/>
      <c r="AS61" s="496"/>
      <c r="AT61" s="406"/>
      <c r="AU61" s="406"/>
      <c r="AV61" s="406"/>
      <c r="AW61" s="406"/>
      <c r="AX61" s="406"/>
      <c r="AY61" s="406"/>
    </row>
    <row r="62" spans="1:51" s="397" customFormat="1" ht="13.5" customHeight="1">
      <c r="A62" s="397">
        <v>62</v>
      </c>
      <c r="B62" s="513" t="s">
        <v>75</v>
      </c>
      <c r="C62" s="517">
        <f t="shared" si="10"/>
        <v>24986</v>
      </c>
      <c r="D62" s="491">
        <v>12129</v>
      </c>
      <c r="E62" s="491">
        <v>12857</v>
      </c>
      <c r="F62" s="469">
        <f t="shared" si="2"/>
        <v>94.33771486349848</v>
      </c>
      <c r="G62" s="489"/>
      <c r="H62" s="490"/>
      <c r="I62" s="485">
        <v>460.82</v>
      </c>
      <c r="J62" s="463">
        <f t="shared" si="3"/>
        <v>54.220736947181116</v>
      </c>
      <c r="K62" s="599">
        <f t="shared" si="17"/>
        <v>-350</v>
      </c>
      <c r="L62" s="605">
        <f t="shared" si="16"/>
        <v>-1.38</v>
      </c>
      <c r="M62" s="598">
        <f>O62-S62</f>
        <v>-169</v>
      </c>
      <c r="N62" s="604">
        <f t="shared" si="7"/>
        <v>-0.67</v>
      </c>
      <c r="O62" s="492">
        <f t="shared" si="12"/>
        <v>173</v>
      </c>
      <c r="P62" s="492">
        <f>'シート貼り付け'!H59+'シート貼り付け'!O59</f>
        <v>93</v>
      </c>
      <c r="Q62" s="492">
        <f>'シート貼り付け'!I59+'シート貼り付け'!P59</f>
        <v>80</v>
      </c>
      <c r="R62" s="493">
        <f t="shared" si="4"/>
        <v>6.923877371327944</v>
      </c>
      <c r="S62" s="492">
        <f t="shared" si="13"/>
        <v>342</v>
      </c>
      <c r="T62" s="492">
        <f>'シート貼り付け'!K59+'シート貼り付け'!R59</f>
        <v>164</v>
      </c>
      <c r="U62" s="492">
        <f>'シート貼り付け'!L59+'シート貼り付け'!S59</f>
        <v>178</v>
      </c>
      <c r="V62" s="493">
        <f t="shared" si="5"/>
        <v>13.687665092451773</v>
      </c>
      <c r="W62" s="598">
        <f>Y62-Z62</f>
        <v>-119</v>
      </c>
      <c r="X62" s="604">
        <f t="shared" si="9"/>
        <v>-0.47</v>
      </c>
      <c r="Y62" s="491">
        <f>'シート貼り付け'!AA59+'シート貼り付け'!AH59</f>
        <v>587</v>
      </c>
      <c r="Z62" s="491">
        <f>'シート貼り付け'!AD59+'シート貼り付け'!AK59</f>
        <v>706</v>
      </c>
      <c r="AA62" s="494">
        <v>25336</v>
      </c>
      <c r="AB62" s="487" t="s">
        <v>75</v>
      </c>
      <c r="AC62" s="468" t="b">
        <f t="shared" si="18"/>
        <v>0</v>
      </c>
      <c r="AD62" s="476" t="b">
        <f t="shared" si="1"/>
        <v>1</v>
      </c>
      <c r="AE62" s="487"/>
      <c r="AF62" s="487"/>
      <c r="AG62" s="487"/>
      <c r="AH62" s="487"/>
      <c r="AI62" s="487"/>
      <c r="AJ62" s="487"/>
      <c r="AK62" s="487"/>
      <c r="AL62" s="487"/>
      <c r="AM62" s="487"/>
      <c r="AN62" s="494"/>
      <c r="AO62" s="487"/>
      <c r="AP62" s="487"/>
      <c r="AQ62" s="495"/>
      <c r="AR62" s="496"/>
      <c r="AS62" s="496"/>
      <c r="AT62" s="406"/>
      <c r="AU62" s="406"/>
      <c r="AV62" s="406"/>
      <c r="AW62" s="406"/>
      <c r="AX62" s="406"/>
      <c r="AY62" s="406"/>
    </row>
    <row r="63" spans="1:51" s="515" customFormat="1" ht="13.5" customHeight="1">
      <c r="A63" s="397">
        <v>63</v>
      </c>
      <c r="B63" s="513"/>
      <c r="C63" s="517"/>
      <c r="F63" s="469"/>
      <c r="G63" s="489"/>
      <c r="H63" s="490"/>
      <c r="I63" s="485"/>
      <c r="J63" s="473"/>
      <c r="K63" s="598"/>
      <c r="L63" s="605" t="e">
        <f t="shared" si="16"/>
        <v>#DIV/0!</v>
      </c>
      <c r="M63" s="598"/>
      <c r="N63" s="604"/>
      <c r="O63" s="492"/>
      <c r="P63" s="492"/>
      <c r="Q63" s="492"/>
      <c r="R63" s="475"/>
      <c r="S63" s="492"/>
      <c r="T63" s="492"/>
      <c r="U63" s="492"/>
      <c r="V63" s="475"/>
      <c r="W63" s="598"/>
      <c r="X63" s="604"/>
      <c r="Y63" s="491"/>
      <c r="Z63" s="491"/>
      <c r="AB63" s="468"/>
      <c r="AC63" s="468" t="b">
        <f t="shared" si="18"/>
        <v>1</v>
      </c>
      <c r="AD63" s="476" t="b">
        <f t="shared" si="1"/>
        <v>1</v>
      </c>
      <c r="AE63" s="487"/>
      <c r="AF63" s="487"/>
      <c r="AG63" s="487"/>
      <c r="AH63" s="487"/>
      <c r="AI63" s="487"/>
      <c r="AJ63" s="487"/>
      <c r="AK63" s="487"/>
      <c r="AL63" s="487"/>
      <c r="AM63" s="487"/>
      <c r="AN63" s="494"/>
      <c r="AO63" s="487"/>
      <c r="AP63" s="487"/>
      <c r="AQ63" s="495"/>
      <c r="AR63" s="496"/>
      <c r="AS63" s="496"/>
      <c r="AT63" s="514"/>
      <c r="AU63" s="514"/>
      <c r="AV63" s="514"/>
      <c r="AW63" s="514"/>
      <c r="AX63" s="514"/>
      <c r="AY63" s="514"/>
    </row>
    <row r="64" spans="1:51" s="466" customFormat="1" ht="13.5" customHeight="1">
      <c r="A64" s="466">
        <v>64</v>
      </c>
      <c r="B64" s="516" t="s">
        <v>76</v>
      </c>
      <c r="C64" s="517">
        <f t="shared" si="10"/>
        <v>41971</v>
      </c>
      <c r="D64" s="494">
        <v>20234</v>
      </c>
      <c r="E64" s="494">
        <v>21737</v>
      </c>
      <c r="F64" s="469">
        <f t="shared" si="2"/>
        <v>93.08552238119336</v>
      </c>
      <c r="G64" s="518"/>
      <c r="H64" s="519"/>
      <c r="I64" s="520">
        <f>SUM(I65:I66)</f>
        <v>157.14</v>
      </c>
      <c r="J64" s="473">
        <f t="shared" si="3"/>
        <v>267.0930380552374</v>
      </c>
      <c r="K64" s="599">
        <f t="shared" si="17"/>
        <v>-413</v>
      </c>
      <c r="L64" s="605">
        <f t="shared" si="16"/>
        <v>-0.97</v>
      </c>
      <c r="M64" s="596">
        <f>SUM(M65:M66)</f>
        <v>-357</v>
      </c>
      <c r="N64" s="604">
        <f t="shared" si="7"/>
        <v>-0.84</v>
      </c>
      <c r="O64" s="507">
        <f t="shared" si="12"/>
        <v>254</v>
      </c>
      <c r="P64" s="477">
        <f>SUM(P65:P66)</f>
        <v>135</v>
      </c>
      <c r="Q64" s="477">
        <f>SUM(Q65:Q66)</f>
        <v>119</v>
      </c>
      <c r="R64" s="475">
        <f t="shared" si="4"/>
        <v>6.051797669819638</v>
      </c>
      <c r="S64" s="507">
        <f t="shared" si="13"/>
        <v>611</v>
      </c>
      <c r="T64" s="477">
        <f>SUM(T65:T66)</f>
        <v>310</v>
      </c>
      <c r="U64" s="477">
        <f>SUM(U65:U66)</f>
        <v>301</v>
      </c>
      <c r="V64" s="475">
        <f t="shared" si="5"/>
        <v>14.557670772676373</v>
      </c>
      <c r="W64" s="596">
        <f>SUM(W65:W66)</f>
        <v>205</v>
      </c>
      <c r="X64" s="604">
        <f t="shared" si="9"/>
        <v>0.48</v>
      </c>
      <c r="Y64" s="477">
        <f>SUM(Y65:Y66)</f>
        <v>1544</v>
      </c>
      <c r="Z64" s="477">
        <f>SUM(Z65:Z66)</f>
        <v>1339</v>
      </c>
      <c r="AA64" s="494">
        <v>42384</v>
      </c>
      <c r="AB64" s="468" t="s">
        <v>76</v>
      </c>
      <c r="AC64" s="468" t="b">
        <f t="shared" si="18"/>
        <v>0</v>
      </c>
      <c r="AD64" s="476" t="b">
        <f t="shared" si="1"/>
        <v>1</v>
      </c>
      <c r="AE64" s="468"/>
      <c r="AF64" s="468"/>
      <c r="AG64" s="468"/>
      <c r="AH64" s="468"/>
      <c r="AI64" s="468"/>
      <c r="AJ64" s="468"/>
      <c r="AK64" s="468"/>
      <c r="AL64" s="468"/>
      <c r="AM64" s="468"/>
      <c r="AN64" s="477"/>
      <c r="AO64" s="468"/>
      <c r="AP64" s="468"/>
      <c r="AQ64" s="478"/>
      <c r="AR64" s="479"/>
      <c r="AS64" s="479"/>
      <c r="AT64" s="480"/>
      <c r="AU64" s="480"/>
      <c r="AV64" s="480"/>
      <c r="AW64" s="480"/>
      <c r="AX64" s="480"/>
      <c r="AY64" s="480"/>
    </row>
    <row r="65" spans="1:51" s="397" customFormat="1" ht="13.5" customHeight="1">
      <c r="A65" s="397">
        <v>65</v>
      </c>
      <c r="B65" s="521" t="s">
        <v>77</v>
      </c>
      <c r="C65" s="517">
        <f t="shared" si="10"/>
        <v>17215</v>
      </c>
      <c r="D65" s="492">
        <v>8347</v>
      </c>
      <c r="E65" s="492">
        <v>8868</v>
      </c>
      <c r="F65" s="469">
        <f t="shared" si="2"/>
        <v>94.12494361750112</v>
      </c>
      <c r="G65" s="522"/>
      <c r="H65" s="523"/>
      <c r="I65" s="524">
        <v>82.08</v>
      </c>
      <c r="J65" s="463">
        <f t="shared" si="3"/>
        <v>209.73440545808967</v>
      </c>
      <c r="K65" s="599">
        <f t="shared" si="17"/>
        <v>-219</v>
      </c>
      <c r="L65" s="605">
        <f t="shared" si="16"/>
        <v>-1.26</v>
      </c>
      <c r="M65" s="598">
        <f>O65-S65</f>
        <v>-136</v>
      </c>
      <c r="N65" s="604">
        <f t="shared" si="7"/>
        <v>-0.78</v>
      </c>
      <c r="O65" s="492">
        <f t="shared" si="12"/>
        <v>100</v>
      </c>
      <c r="P65" s="492">
        <f>'シート貼り付け'!H62+'シート貼り付け'!O62</f>
        <v>59</v>
      </c>
      <c r="Q65" s="492">
        <f>'シート貼り付け'!I62+'シート貼り付け'!P62</f>
        <v>41</v>
      </c>
      <c r="R65" s="493">
        <f t="shared" si="4"/>
        <v>5.808887598024978</v>
      </c>
      <c r="S65" s="492">
        <f t="shared" si="13"/>
        <v>236</v>
      </c>
      <c r="T65" s="492">
        <f>'シート貼り付け'!K62+'シート貼り付け'!R62</f>
        <v>120</v>
      </c>
      <c r="U65" s="492">
        <f>'シート貼り付け'!L62+'シート貼り付け'!S62</f>
        <v>116</v>
      </c>
      <c r="V65" s="493">
        <f t="shared" si="5"/>
        <v>13.708974731338948</v>
      </c>
      <c r="W65" s="598">
        <f>Y65-Z65</f>
        <v>-25</v>
      </c>
      <c r="X65" s="604">
        <f t="shared" si="9"/>
        <v>-0.14</v>
      </c>
      <c r="Y65" s="491">
        <f>'シート貼り付け'!AA62+'シート貼り付け'!AH62</f>
        <v>543</v>
      </c>
      <c r="Z65" s="491">
        <f>'シート貼り付け'!AD62+'シート貼り付け'!AK62</f>
        <v>568</v>
      </c>
      <c r="AA65" s="487">
        <v>17434</v>
      </c>
      <c r="AB65" s="487" t="s">
        <v>77</v>
      </c>
      <c r="AC65" s="468" t="b">
        <f t="shared" si="18"/>
        <v>0</v>
      </c>
      <c r="AD65" s="476" t="b">
        <f t="shared" si="1"/>
        <v>1</v>
      </c>
      <c r="AE65" s="487"/>
      <c r="AF65" s="487"/>
      <c r="AG65" s="487"/>
      <c r="AH65" s="487"/>
      <c r="AI65" s="487"/>
      <c r="AJ65" s="487"/>
      <c r="AK65" s="487"/>
      <c r="AL65" s="487"/>
      <c r="AM65" s="487"/>
      <c r="AN65" s="494"/>
      <c r="AO65" s="487"/>
      <c r="AP65" s="487"/>
      <c r="AQ65" s="495"/>
      <c r="AR65" s="496"/>
      <c r="AS65" s="496"/>
      <c r="AT65" s="406"/>
      <c r="AU65" s="406"/>
      <c r="AV65" s="406"/>
      <c r="AW65" s="406"/>
      <c r="AX65" s="406"/>
      <c r="AY65" s="406"/>
    </row>
    <row r="66" spans="1:51" s="397" customFormat="1" ht="13.5" customHeight="1">
      <c r="A66" s="397">
        <v>66</v>
      </c>
      <c r="B66" s="521" t="s">
        <v>78</v>
      </c>
      <c r="C66" s="517">
        <f t="shared" si="10"/>
        <v>24756</v>
      </c>
      <c r="D66" s="492">
        <v>11887</v>
      </c>
      <c r="E66" s="492">
        <v>12869</v>
      </c>
      <c r="F66" s="469">
        <f t="shared" si="2"/>
        <v>92.36925946071956</v>
      </c>
      <c r="G66" s="522"/>
      <c r="H66" s="523"/>
      <c r="I66" s="524">
        <v>75.06</v>
      </c>
      <c r="J66" s="463">
        <f t="shared" si="3"/>
        <v>329.8161470823341</v>
      </c>
      <c r="K66" s="599">
        <f t="shared" si="17"/>
        <v>-194</v>
      </c>
      <c r="L66" s="605">
        <f t="shared" si="16"/>
        <v>-0.78</v>
      </c>
      <c r="M66" s="598">
        <f>O66-S66</f>
        <v>-221</v>
      </c>
      <c r="N66" s="604">
        <f t="shared" si="7"/>
        <v>-0.89</v>
      </c>
      <c r="O66" s="492">
        <f t="shared" si="12"/>
        <v>154</v>
      </c>
      <c r="P66" s="492">
        <f>'シート貼り付け'!H63+'シート貼り付け'!O63</f>
        <v>76</v>
      </c>
      <c r="Q66" s="492">
        <f>'シート貼り付け'!I63+'シート貼り付け'!P63</f>
        <v>78</v>
      </c>
      <c r="R66" s="493">
        <f t="shared" si="4"/>
        <v>6.2207141703021485</v>
      </c>
      <c r="S66" s="492">
        <f t="shared" si="13"/>
        <v>375</v>
      </c>
      <c r="T66" s="492">
        <f>'シート貼り付け'!K63+'シート貼り付け'!R63</f>
        <v>190</v>
      </c>
      <c r="U66" s="492">
        <f>'シート貼り付け'!L63+'シート貼り付け'!S63</f>
        <v>185</v>
      </c>
      <c r="V66" s="493">
        <f t="shared" si="5"/>
        <v>15.147842947164325</v>
      </c>
      <c r="W66" s="598">
        <f>Y66-Z66</f>
        <v>230</v>
      </c>
      <c r="X66" s="604">
        <f t="shared" si="9"/>
        <v>0.92</v>
      </c>
      <c r="Y66" s="491">
        <f>'シート貼り付け'!AA63+'シート貼り付け'!AH63</f>
        <v>1001</v>
      </c>
      <c r="Z66" s="491">
        <f>'シート貼り付け'!AD63+'シート貼り付け'!AK63</f>
        <v>771</v>
      </c>
      <c r="AA66" s="487">
        <v>24950</v>
      </c>
      <c r="AB66" s="487" t="s">
        <v>78</v>
      </c>
      <c r="AC66" s="468" t="b">
        <f t="shared" si="18"/>
        <v>0</v>
      </c>
      <c r="AD66" s="476" t="b">
        <f t="shared" si="1"/>
        <v>1</v>
      </c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96"/>
      <c r="AR66" s="496"/>
      <c r="AS66" s="496"/>
      <c r="AT66" s="406"/>
      <c r="AU66" s="406"/>
      <c r="AV66" s="406"/>
      <c r="AW66" s="406"/>
      <c r="AX66" s="406"/>
      <c r="AY66" s="406"/>
    </row>
    <row r="67" spans="1:51" s="397" customFormat="1" ht="13.5" customHeight="1">
      <c r="A67" s="397">
        <v>67</v>
      </c>
      <c r="B67" s="521"/>
      <c r="C67" s="517"/>
      <c r="F67" s="469"/>
      <c r="G67" s="522"/>
      <c r="H67" s="523"/>
      <c r="I67" s="524"/>
      <c r="J67" s="473"/>
      <c r="K67" s="598"/>
      <c r="L67" s="605" t="e">
        <f t="shared" si="16"/>
        <v>#DIV/0!</v>
      </c>
      <c r="M67" s="600"/>
      <c r="N67" s="604"/>
      <c r="O67" s="492"/>
      <c r="P67" s="487"/>
      <c r="Q67" s="487"/>
      <c r="R67" s="475"/>
      <c r="S67" s="492"/>
      <c r="T67" s="487"/>
      <c r="U67" s="487"/>
      <c r="V67" s="475"/>
      <c r="W67" s="600"/>
      <c r="X67" s="604"/>
      <c r="Y67" s="494"/>
      <c r="Z67" s="494"/>
      <c r="AB67" s="468"/>
      <c r="AC67" s="468" t="b">
        <f t="shared" si="18"/>
        <v>1</v>
      </c>
      <c r="AD67" s="476" t="b">
        <f t="shared" si="1"/>
        <v>1</v>
      </c>
      <c r="AE67" s="487"/>
      <c r="AF67" s="487"/>
      <c r="AG67" s="487"/>
      <c r="AH67" s="487"/>
      <c r="AI67" s="487"/>
      <c r="AJ67" s="487"/>
      <c r="AK67" s="487"/>
      <c r="AL67" s="487"/>
      <c r="AM67" s="487"/>
      <c r="AN67" s="494"/>
      <c r="AO67" s="487"/>
      <c r="AP67" s="487"/>
      <c r="AQ67" s="495"/>
      <c r="AR67" s="496"/>
      <c r="AS67" s="496"/>
      <c r="AT67" s="406"/>
      <c r="AU67" s="406"/>
      <c r="AV67" s="406"/>
      <c r="AW67" s="406"/>
      <c r="AX67" s="406"/>
      <c r="AY67" s="406"/>
    </row>
    <row r="68" spans="1:51" s="466" customFormat="1" ht="13.5" customHeight="1">
      <c r="A68" s="466">
        <v>68</v>
      </c>
      <c r="B68" s="516" t="s">
        <v>79</v>
      </c>
      <c r="C68" s="517">
        <f t="shared" si="10"/>
        <v>7854</v>
      </c>
      <c r="D68" s="508">
        <v>3940</v>
      </c>
      <c r="E68" s="508">
        <v>3914</v>
      </c>
      <c r="F68" s="469">
        <f t="shared" si="2"/>
        <v>100.66428206438427</v>
      </c>
      <c r="G68" s="518"/>
      <c r="H68" s="519"/>
      <c r="I68" s="520">
        <f>SUM(I69)</f>
        <v>65.8</v>
      </c>
      <c r="J68" s="473">
        <f t="shared" si="3"/>
        <v>119.36170212765958</v>
      </c>
      <c r="K68" s="599">
        <f t="shared" si="17"/>
        <v>-489</v>
      </c>
      <c r="L68" s="605">
        <f t="shared" si="16"/>
        <v>-5.86</v>
      </c>
      <c r="M68" s="596">
        <f>SUM(M69)</f>
        <v>-60</v>
      </c>
      <c r="N68" s="604">
        <f t="shared" si="7"/>
        <v>-0.72</v>
      </c>
      <c r="O68" s="507">
        <f t="shared" si="12"/>
        <v>38</v>
      </c>
      <c r="P68" s="477">
        <f>SUM(P69)</f>
        <v>17</v>
      </c>
      <c r="Q68" s="477">
        <f>SUM(Q69)</f>
        <v>21</v>
      </c>
      <c r="R68" s="475">
        <f t="shared" si="4"/>
        <v>4.838298955946015</v>
      </c>
      <c r="S68" s="507">
        <f t="shared" si="13"/>
        <v>98</v>
      </c>
      <c r="T68" s="477">
        <f>SUM(T69)</f>
        <v>48</v>
      </c>
      <c r="U68" s="477">
        <f>SUM(U69)</f>
        <v>50</v>
      </c>
      <c r="V68" s="475">
        <f t="shared" si="5"/>
        <v>12.477718360071302</v>
      </c>
      <c r="W68" s="596">
        <f>SUM(W69)</f>
        <v>-446</v>
      </c>
      <c r="X68" s="604">
        <f t="shared" si="9"/>
        <v>-5.35</v>
      </c>
      <c r="Y68" s="477">
        <f>SUM(Y69)</f>
        <v>177</v>
      </c>
      <c r="Z68" s="477">
        <f>SUM(Z69)</f>
        <v>623</v>
      </c>
      <c r="AA68" s="477">
        <v>8343</v>
      </c>
      <c r="AB68" s="468" t="s">
        <v>79</v>
      </c>
      <c r="AC68" s="468" t="b">
        <f t="shared" si="18"/>
        <v>0</v>
      </c>
      <c r="AD68" s="476" t="b">
        <f t="shared" si="1"/>
        <v>1</v>
      </c>
      <c r="AE68" s="468"/>
      <c r="AF68" s="468"/>
      <c r="AG68" s="468"/>
      <c r="AH68" s="468"/>
      <c r="AI68" s="468"/>
      <c r="AJ68" s="468"/>
      <c r="AK68" s="468"/>
      <c r="AL68" s="468"/>
      <c r="AM68" s="468"/>
      <c r="AN68" s="477"/>
      <c r="AO68" s="468"/>
      <c r="AP68" s="468"/>
      <c r="AQ68" s="478"/>
      <c r="AR68" s="479"/>
      <c r="AS68" s="479"/>
      <c r="AT68" s="480"/>
      <c r="AU68" s="480"/>
      <c r="AV68" s="480"/>
      <c r="AW68" s="480"/>
      <c r="AX68" s="480"/>
      <c r="AY68" s="480"/>
    </row>
    <row r="69" spans="1:51" s="397" customFormat="1" ht="13.5" customHeight="1">
      <c r="A69" s="397">
        <v>69</v>
      </c>
      <c r="B69" s="521" t="s">
        <v>80</v>
      </c>
      <c r="C69" s="517">
        <f t="shared" si="10"/>
        <v>7854</v>
      </c>
      <c r="D69" s="487">
        <v>3940</v>
      </c>
      <c r="E69" s="487">
        <v>3914</v>
      </c>
      <c r="F69" s="469">
        <f t="shared" si="2"/>
        <v>100.66428206438427</v>
      </c>
      <c r="G69" s="522"/>
      <c r="H69" s="523"/>
      <c r="I69" s="524">
        <v>65.8</v>
      </c>
      <c r="J69" s="463">
        <f t="shared" si="3"/>
        <v>119.36170212765958</v>
      </c>
      <c r="K69" s="599">
        <f t="shared" si="17"/>
        <v>-489</v>
      </c>
      <c r="L69" s="605">
        <f t="shared" si="16"/>
        <v>-5.86</v>
      </c>
      <c r="M69" s="598">
        <f>O69-S69</f>
        <v>-60</v>
      </c>
      <c r="N69" s="604">
        <f t="shared" si="7"/>
        <v>-0.72</v>
      </c>
      <c r="O69" s="492">
        <f t="shared" si="12"/>
        <v>38</v>
      </c>
      <c r="P69" s="492">
        <f>'シート貼り付け'!H66+'シート貼り付け'!O66</f>
        <v>17</v>
      </c>
      <c r="Q69" s="492">
        <f>'シート貼り付け'!I66+'シート貼り付け'!P66</f>
        <v>21</v>
      </c>
      <c r="R69" s="493">
        <f t="shared" si="4"/>
        <v>4.838298955946015</v>
      </c>
      <c r="S69" s="492">
        <f t="shared" si="13"/>
        <v>98</v>
      </c>
      <c r="T69" s="492">
        <f>'シート貼り付け'!K66+'シート貼り付け'!R66</f>
        <v>48</v>
      </c>
      <c r="U69" s="492">
        <f>'シート貼り付け'!L66+'シート貼り付け'!S66</f>
        <v>50</v>
      </c>
      <c r="V69" s="493">
        <f t="shared" si="5"/>
        <v>12.477718360071302</v>
      </c>
      <c r="W69" s="598">
        <f>Y69-Z69</f>
        <v>-446</v>
      </c>
      <c r="X69" s="604">
        <f t="shared" si="9"/>
        <v>-5.35</v>
      </c>
      <c r="Y69" s="491">
        <f>'シート貼り付け'!AA66+'シート貼り付け'!AH66</f>
        <v>177</v>
      </c>
      <c r="Z69" s="491">
        <f>'シート貼り付け'!AD66+'シート貼り付け'!AK66</f>
        <v>623</v>
      </c>
      <c r="AA69" s="487">
        <v>8343</v>
      </c>
      <c r="AB69" s="487" t="s">
        <v>80</v>
      </c>
      <c r="AC69" s="468" t="b">
        <f t="shared" si="18"/>
        <v>0</v>
      </c>
      <c r="AD69" s="476" t="b">
        <f t="shared" si="1"/>
        <v>1</v>
      </c>
      <c r="AE69" s="487"/>
      <c r="AF69" s="487"/>
      <c r="AG69" s="487"/>
      <c r="AH69" s="487"/>
      <c r="AI69" s="487"/>
      <c r="AJ69" s="487"/>
      <c r="AK69" s="487"/>
      <c r="AL69" s="487"/>
      <c r="AM69" s="487"/>
      <c r="AN69" s="494"/>
      <c r="AO69" s="487"/>
      <c r="AP69" s="487"/>
      <c r="AQ69" s="495"/>
      <c r="AR69" s="496"/>
      <c r="AS69" s="496"/>
      <c r="AT69" s="406"/>
      <c r="AU69" s="406"/>
      <c r="AV69" s="406"/>
      <c r="AW69" s="406"/>
      <c r="AX69" s="406"/>
      <c r="AY69" s="406"/>
    </row>
    <row r="70" spans="1:51" s="397" customFormat="1" ht="13.5" customHeight="1">
      <c r="A70" s="397">
        <v>70</v>
      </c>
      <c r="B70" s="521"/>
      <c r="C70" s="517"/>
      <c r="F70" s="469"/>
      <c r="G70" s="522"/>
      <c r="H70" s="523"/>
      <c r="I70" s="524"/>
      <c r="J70" s="473"/>
      <c r="K70" s="598"/>
      <c r="L70" s="605" t="e">
        <f t="shared" si="16"/>
        <v>#DIV/0!</v>
      </c>
      <c r="M70" s="600"/>
      <c r="N70" s="604"/>
      <c r="O70" s="492"/>
      <c r="P70" s="487"/>
      <c r="Q70" s="487"/>
      <c r="R70" s="475"/>
      <c r="S70" s="492"/>
      <c r="T70" s="487"/>
      <c r="U70" s="487"/>
      <c r="V70" s="475"/>
      <c r="W70" s="600"/>
      <c r="X70" s="604"/>
      <c r="Y70" s="494"/>
      <c r="Z70" s="494"/>
      <c r="AB70" s="468"/>
      <c r="AC70" s="468" t="b">
        <f t="shared" si="18"/>
        <v>1</v>
      </c>
      <c r="AD70" s="476" t="b">
        <f t="shared" si="1"/>
        <v>1</v>
      </c>
      <c r="AE70" s="487"/>
      <c r="AF70" s="487"/>
      <c r="AG70" s="487"/>
      <c r="AH70" s="487"/>
      <c r="AI70" s="487"/>
      <c r="AJ70" s="487"/>
      <c r="AK70" s="487"/>
      <c r="AL70" s="487"/>
      <c r="AM70" s="487"/>
      <c r="AN70" s="494"/>
      <c r="AO70" s="487"/>
      <c r="AP70" s="487"/>
      <c r="AQ70" s="495"/>
      <c r="AR70" s="496"/>
      <c r="AS70" s="496"/>
      <c r="AT70" s="406"/>
      <c r="AU70" s="406"/>
      <c r="AV70" s="406"/>
      <c r="AW70" s="406"/>
      <c r="AX70" s="406"/>
      <c r="AY70" s="406"/>
    </row>
    <row r="71" spans="1:51" s="529" customFormat="1" ht="13.5" customHeight="1">
      <c r="A71" s="466">
        <v>71</v>
      </c>
      <c r="B71" s="525" t="s">
        <v>81</v>
      </c>
      <c r="C71" s="517">
        <f t="shared" si="10"/>
        <v>14870</v>
      </c>
      <c r="D71" s="492">
        <v>7238</v>
      </c>
      <c r="E71" s="492">
        <v>7632</v>
      </c>
      <c r="F71" s="469">
        <f t="shared" si="2"/>
        <v>94.83752620545073</v>
      </c>
      <c r="G71" s="526"/>
      <c r="H71" s="527"/>
      <c r="I71" s="520">
        <f>SUM(I72:I72)</f>
        <v>163.74</v>
      </c>
      <c r="J71" s="473">
        <f t="shared" si="3"/>
        <v>90.81470624160254</v>
      </c>
      <c r="K71" s="599">
        <f t="shared" si="17"/>
        <v>-382</v>
      </c>
      <c r="L71" s="605">
        <f t="shared" si="16"/>
        <v>-2.5</v>
      </c>
      <c r="M71" s="596">
        <f>SUM(M72:M72)</f>
        <v>-95</v>
      </c>
      <c r="N71" s="604">
        <f t="shared" si="7"/>
        <v>-0.62</v>
      </c>
      <c r="O71" s="507">
        <f t="shared" si="12"/>
        <v>77</v>
      </c>
      <c r="P71" s="477">
        <f>SUM(P72:P72)</f>
        <v>37</v>
      </c>
      <c r="Q71" s="477">
        <f>SUM(Q72:Q72)</f>
        <v>40</v>
      </c>
      <c r="R71" s="475">
        <f t="shared" si="4"/>
        <v>5.178211163416274</v>
      </c>
      <c r="S71" s="507">
        <f t="shared" si="13"/>
        <v>172</v>
      </c>
      <c r="T71" s="477">
        <f>SUM(T72:T72)</f>
        <v>96</v>
      </c>
      <c r="U71" s="477">
        <f>SUM(U72:U72)</f>
        <v>76</v>
      </c>
      <c r="V71" s="475">
        <f t="shared" si="5"/>
        <v>11.56691324815064</v>
      </c>
      <c r="W71" s="596">
        <f>SUM(W72:W72)</f>
        <v>-369</v>
      </c>
      <c r="X71" s="604">
        <f t="shared" si="9"/>
        <v>-2.42</v>
      </c>
      <c r="Y71" s="477">
        <f>SUM(Y72:Y72)</f>
        <v>287</v>
      </c>
      <c r="Z71" s="477">
        <f>SUM(Z72:Z72)</f>
        <v>656</v>
      </c>
      <c r="AA71" s="487">
        <v>15252</v>
      </c>
      <c r="AB71" s="468" t="s">
        <v>81</v>
      </c>
      <c r="AC71" s="468" t="b">
        <f t="shared" si="18"/>
        <v>0</v>
      </c>
      <c r="AD71" s="476" t="b">
        <f t="shared" si="1"/>
        <v>1</v>
      </c>
      <c r="AE71" s="468"/>
      <c r="AF71" s="468"/>
      <c r="AG71" s="468"/>
      <c r="AH71" s="468"/>
      <c r="AI71" s="468"/>
      <c r="AJ71" s="468"/>
      <c r="AK71" s="468"/>
      <c r="AL71" s="468"/>
      <c r="AM71" s="468"/>
      <c r="AN71" s="477"/>
      <c r="AO71" s="468"/>
      <c r="AP71" s="468"/>
      <c r="AQ71" s="478"/>
      <c r="AR71" s="479"/>
      <c r="AS71" s="479"/>
      <c r="AT71" s="528"/>
      <c r="AU71" s="528"/>
      <c r="AV71" s="528"/>
      <c r="AW71" s="528"/>
      <c r="AX71" s="528"/>
      <c r="AY71" s="528"/>
    </row>
    <row r="72" spans="1:51" s="397" customFormat="1" ht="13.5" customHeight="1">
      <c r="A72" s="397">
        <v>73</v>
      </c>
      <c r="B72" s="521" t="s">
        <v>82</v>
      </c>
      <c r="C72" s="517">
        <f t="shared" si="10"/>
        <v>14870</v>
      </c>
      <c r="D72" s="492">
        <v>7238</v>
      </c>
      <c r="E72" s="492">
        <v>7632</v>
      </c>
      <c r="F72" s="469">
        <f t="shared" si="2"/>
        <v>94.83752620545073</v>
      </c>
      <c r="G72" s="522"/>
      <c r="H72" s="523"/>
      <c r="I72" s="524">
        <v>163.74</v>
      </c>
      <c r="J72" s="463">
        <f aca="true" t="shared" si="19" ref="J72:J80">C72/I72</f>
        <v>90.81470624160254</v>
      </c>
      <c r="K72" s="599">
        <f t="shared" si="17"/>
        <v>-382</v>
      </c>
      <c r="L72" s="605">
        <f t="shared" si="16"/>
        <v>-2.5</v>
      </c>
      <c r="M72" s="598">
        <f>O72-S72</f>
        <v>-95</v>
      </c>
      <c r="N72" s="604">
        <f t="shared" si="7"/>
        <v>-0.62</v>
      </c>
      <c r="O72" s="492">
        <f t="shared" si="12"/>
        <v>77</v>
      </c>
      <c r="P72" s="492">
        <f>'シート貼り付け'!H69+'シート貼り付け'!O69</f>
        <v>37</v>
      </c>
      <c r="Q72" s="492">
        <f>'シート貼り付け'!I69+'シート貼り付け'!P69</f>
        <v>40</v>
      </c>
      <c r="R72" s="493">
        <f aca="true" t="shared" si="20" ref="R72:R80">O72/C72*1000</f>
        <v>5.178211163416274</v>
      </c>
      <c r="S72" s="492">
        <f t="shared" si="13"/>
        <v>172</v>
      </c>
      <c r="T72" s="492">
        <f>'シート貼り付け'!K69+'シート貼り付け'!R69</f>
        <v>96</v>
      </c>
      <c r="U72" s="492">
        <f>'シート貼り付け'!L69+'シート貼り付け'!S69</f>
        <v>76</v>
      </c>
      <c r="V72" s="493">
        <f aca="true" t="shared" si="21" ref="V72:V80">S72/C72*1000</f>
        <v>11.56691324815064</v>
      </c>
      <c r="W72" s="598">
        <f>Y72-Z72</f>
        <v>-369</v>
      </c>
      <c r="X72" s="604">
        <f t="shared" si="9"/>
        <v>-2.42</v>
      </c>
      <c r="Y72" s="491">
        <f>'シート貼り付け'!AA69+'シート貼り付け'!AH69</f>
        <v>287</v>
      </c>
      <c r="Z72" s="491">
        <f>'シート貼り付け'!AD69+'シート貼り付け'!AK69</f>
        <v>656</v>
      </c>
      <c r="AA72" s="487">
        <v>15252</v>
      </c>
      <c r="AB72" s="487" t="s">
        <v>82</v>
      </c>
      <c r="AC72" s="468" t="b">
        <f aca="true" t="shared" si="22" ref="AC72:AC80">W72+M72=K72</f>
        <v>0</v>
      </c>
      <c r="AD72" s="476" t="b">
        <f>C72-AA72=K72</f>
        <v>1</v>
      </c>
      <c r="AE72" s="498"/>
      <c r="AF72" s="498"/>
      <c r="AG72" s="498"/>
      <c r="AH72" s="498"/>
      <c r="AI72" s="498"/>
      <c r="AJ72" s="498"/>
      <c r="AK72" s="498"/>
      <c r="AL72" s="498"/>
      <c r="AM72" s="498"/>
      <c r="AN72" s="499"/>
      <c r="AO72" s="498"/>
      <c r="AP72" s="498"/>
      <c r="AQ72" s="500"/>
      <c r="AR72" s="501"/>
      <c r="AS72" s="501"/>
      <c r="AT72" s="406"/>
      <c r="AU72" s="406"/>
      <c r="AV72" s="406"/>
      <c r="AW72" s="406"/>
      <c r="AX72" s="406"/>
      <c r="AY72" s="406"/>
    </row>
    <row r="73" spans="1:51" s="397" customFormat="1" ht="13.5" customHeight="1">
      <c r="A73" s="397">
        <v>74</v>
      </c>
      <c r="B73" s="521"/>
      <c r="C73" s="517"/>
      <c r="D73" s="487"/>
      <c r="E73" s="487"/>
      <c r="F73" s="469"/>
      <c r="G73" s="522"/>
      <c r="H73" s="523"/>
      <c r="I73" s="524"/>
      <c r="J73" s="473"/>
      <c r="K73" s="600"/>
      <c r="L73" s="604"/>
      <c r="M73" s="600"/>
      <c r="N73" s="604"/>
      <c r="O73" s="487"/>
      <c r="P73" s="487"/>
      <c r="Q73" s="487"/>
      <c r="R73" s="475"/>
      <c r="S73" s="487"/>
      <c r="T73" s="487"/>
      <c r="U73" s="487"/>
      <c r="V73" s="475"/>
      <c r="W73" s="600"/>
      <c r="X73" s="604"/>
      <c r="Y73" s="494"/>
      <c r="Z73" s="494"/>
      <c r="AA73" s="487"/>
      <c r="AB73" s="468"/>
      <c r="AC73" s="468" t="b">
        <f t="shared" si="22"/>
        <v>1</v>
      </c>
      <c r="AD73" s="476" t="b">
        <f aca="true" t="shared" si="23" ref="AD73:AD80">C73-AA73=K73</f>
        <v>1</v>
      </c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  <c r="AP73" s="487"/>
      <c r="AQ73" s="496"/>
      <c r="AR73" s="496"/>
      <c r="AS73" s="496"/>
      <c r="AT73" s="406"/>
      <c r="AU73" s="406"/>
      <c r="AV73" s="406"/>
      <c r="AW73" s="406"/>
      <c r="AX73" s="406"/>
      <c r="AY73" s="406"/>
    </row>
    <row r="74" spans="1:51" s="397" customFormat="1" ht="13.5" customHeight="1">
      <c r="A74" s="397">
        <v>75</v>
      </c>
      <c r="B74" s="521" t="s">
        <v>83</v>
      </c>
      <c r="C74" s="517">
        <f t="shared" si="10"/>
        <v>180912</v>
      </c>
      <c r="D74" s="487">
        <v>88633</v>
      </c>
      <c r="E74" s="487">
        <v>92279</v>
      </c>
      <c r="F74" s="469">
        <f aca="true" t="shared" si="24" ref="F74:F80">D74/E74*100</f>
        <v>96.04893854506442</v>
      </c>
      <c r="G74" s="522"/>
      <c r="H74" s="523"/>
      <c r="I74" s="524">
        <f>I22+I24+I32+I36+I42</f>
        <v>1551.44</v>
      </c>
      <c r="J74" s="463">
        <f t="shared" si="19"/>
        <v>116.60908575259114</v>
      </c>
      <c r="K74" s="600">
        <f>K22+K24+K32+K36+K42</f>
        <v>-1592</v>
      </c>
      <c r="L74" s="605">
        <f aca="true" t="shared" si="25" ref="L74:L80">ROUND(((K74/AA74)*100),2)</f>
        <v>-0.87</v>
      </c>
      <c r="M74" s="600">
        <f>M22+M24+M32+M36+M42</f>
        <v>-971</v>
      </c>
      <c r="N74" s="605">
        <f aca="true" t="shared" si="26" ref="N74:N80">ROUND(((M74/AA74)*100),2)</f>
        <v>-0.53</v>
      </c>
      <c r="O74" s="487">
        <f t="shared" si="12"/>
        <v>1270</v>
      </c>
      <c r="P74" s="487">
        <f>P22+P24+P32+P36+P42</f>
        <v>636</v>
      </c>
      <c r="Q74" s="487">
        <f>Q22+Q24+Q32+Q36+Q42</f>
        <v>634</v>
      </c>
      <c r="R74" s="493">
        <f t="shared" si="20"/>
        <v>7.019987618289555</v>
      </c>
      <c r="S74" s="487">
        <f t="shared" si="13"/>
        <v>2241</v>
      </c>
      <c r="T74" s="487">
        <f>T22+T24+T32+T36+T42</f>
        <v>1100</v>
      </c>
      <c r="U74" s="487">
        <f>U22+U24+U32+U36+U42</f>
        <v>1141</v>
      </c>
      <c r="V74" s="493">
        <f t="shared" si="21"/>
        <v>12.387237994162907</v>
      </c>
      <c r="W74" s="600">
        <f>W22+W24+W32+W36+W42</f>
        <v>-561</v>
      </c>
      <c r="X74" s="605">
        <f aca="true" t="shared" si="27" ref="X74:X80">ROUND(((W74/AA74)*100),2)</f>
        <v>-0.31</v>
      </c>
      <c r="Y74" s="487">
        <f>Y22+Y24+Y32+Y36+Y42</f>
        <v>6116</v>
      </c>
      <c r="Z74" s="487">
        <f>Z22+Z24+Z32+Z36+Z42</f>
        <v>6677</v>
      </c>
      <c r="AA74" s="487">
        <v>182504</v>
      </c>
      <c r="AB74" s="468" t="s">
        <v>83</v>
      </c>
      <c r="AC74" s="468" t="b">
        <f t="shared" si="22"/>
        <v>0</v>
      </c>
      <c r="AD74" s="476" t="b">
        <f t="shared" si="23"/>
        <v>1</v>
      </c>
      <c r="AE74" s="487"/>
      <c r="AF74" s="487"/>
      <c r="AG74" s="487"/>
      <c r="AH74" s="487"/>
      <c r="AI74" s="487"/>
      <c r="AJ74" s="487"/>
      <c r="AK74" s="487"/>
      <c r="AL74" s="487"/>
      <c r="AM74" s="487"/>
      <c r="AN74" s="494"/>
      <c r="AO74" s="487"/>
      <c r="AP74" s="487"/>
      <c r="AQ74" s="495"/>
      <c r="AR74" s="496"/>
      <c r="AS74" s="496"/>
      <c r="AT74" s="406"/>
      <c r="AU74" s="406"/>
      <c r="AV74" s="406"/>
      <c r="AW74" s="406"/>
      <c r="AX74" s="406"/>
      <c r="AY74" s="406"/>
    </row>
    <row r="75" spans="1:51" s="397" customFormat="1" ht="13.5" customHeight="1">
      <c r="A75" s="397">
        <v>76</v>
      </c>
      <c r="B75" s="521" t="s">
        <v>84</v>
      </c>
      <c r="C75" s="517">
        <v>1499891</v>
      </c>
      <c r="D75" s="530">
        <v>730324</v>
      </c>
      <c r="E75" s="530">
        <v>769567</v>
      </c>
      <c r="F75" s="469">
        <f t="shared" si="24"/>
        <v>94.90063893072337</v>
      </c>
      <c r="G75" s="522"/>
      <c r="H75" s="523"/>
      <c r="I75" s="524">
        <f>I12+I20+I23+I25+I26+I45+I49+I54</f>
        <v>1648.51</v>
      </c>
      <c r="J75" s="463">
        <f t="shared" si="19"/>
        <v>909.8464674160302</v>
      </c>
      <c r="K75" s="601">
        <f>K12+K20+K23+K25+K26+K45+K49+K54</f>
        <v>11283</v>
      </c>
      <c r="L75" s="605">
        <f t="shared" si="25"/>
        <v>0.76</v>
      </c>
      <c r="M75" s="601">
        <f>M12+M20+M23+M25+M26+M45+M49+M54</f>
        <v>1396</v>
      </c>
      <c r="N75" s="605">
        <f t="shared" si="26"/>
        <v>0.09</v>
      </c>
      <c r="O75" s="487">
        <f t="shared" si="12"/>
        <v>13442</v>
      </c>
      <c r="P75" s="530">
        <f>P12+P20+P23+P25+P26+P45+P49+P54</f>
        <v>6905</v>
      </c>
      <c r="Q75" s="530">
        <f>Q12+Q20+Q23+Q25+Q26+Q45+Q49+Q54</f>
        <v>6537</v>
      </c>
      <c r="R75" s="493">
        <f t="shared" si="20"/>
        <v>8.961984570878817</v>
      </c>
      <c r="S75" s="487">
        <f t="shared" si="13"/>
        <v>12046</v>
      </c>
      <c r="T75" s="530">
        <f>T12+T20+T23+T25+T26+T45+T49+T54</f>
        <v>6315</v>
      </c>
      <c r="U75" s="530">
        <f>U12+U20+U23+U25+U26+U45+U49+U54</f>
        <v>5731</v>
      </c>
      <c r="V75" s="493">
        <f t="shared" si="21"/>
        <v>8.031250270853015</v>
      </c>
      <c r="W75" s="601">
        <f>W12+W20+W23+W25+W26+W45+W49+W54</f>
        <v>8698</v>
      </c>
      <c r="X75" s="605">
        <f t="shared" si="27"/>
        <v>0.58</v>
      </c>
      <c r="Y75" s="530">
        <f>Y12+Y20+Y23+Y25+Y26+Y45+Y49+Y54</f>
        <v>94081</v>
      </c>
      <c r="Z75" s="530">
        <f>Z12+Z20+Z23+Z25+Z26+Z45+Z49+Z54</f>
        <v>85383</v>
      </c>
      <c r="AA75" s="530">
        <v>1488608</v>
      </c>
      <c r="AB75" s="468" t="s">
        <v>84</v>
      </c>
      <c r="AC75" s="468" t="b">
        <f t="shared" si="22"/>
        <v>0</v>
      </c>
      <c r="AD75" s="476" t="b">
        <f t="shared" si="23"/>
        <v>1</v>
      </c>
      <c r="AE75" s="487"/>
      <c r="AF75" s="487"/>
      <c r="AG75" s="487"/>
      <c r="AH75" s="487"/>
      <c r="AI75" s="487"/>
      <c r="AJ75" s="487"/>
      <c r="AK75" s="487"/>
      <c r="AL75" s="487"/>
      <c r="AM75" s="487"/>
      <c r="AN75" s="494"/>
      <c r="AO75" s="487"/>
      <c r="AP75" s="487"/>
      <c r="AQ75" s="495"/>
      <c r="AR75" s="496"/>
      <c r="AS75" s="496"/>
      <c r="AT75" s="406"/>
      <c r="AU75" s="406"/>
      <c r="AV75" s="406"/>
      <c r="AW75" s="406"/>
      <c r="AX75" s="406"/>
      <c r="AY75" s="406"/>
    </row>
    <row r="76" spans="1:51" s="397" customFormat="1" ht="13.5" customHeight="1">
      <c r="A76" s="397">
        <v>77</v>
      </c>
      <c r="B76" s="521" t="s">
        <v>85</v>
      </c>
      <c r="C76" s="517">
        <f t="shared" si="10"/>
        <v>209027</v>
      </c>
      <c r="D76" s="487">
        <v>101467</v>
      </c>
      <c r="E76" s="487">
        <v>107560</v>
      </c>
      <c r="F76" s="469">
        <f t="shared" si="24"/>
        <v>94.33525474153961</v>
      </c>
      <c r="G76" s="522"/>
      <c r="H76" s="523"/>
      <c r="I76" s="524">
        <f>I30+I60+I64</f>
        <v>1523.9499999999998</v>
      </c>
      <c r="J76" s="463">
        <f t="shared" si="19"/>
        <v>137.1613241904262</v>
      </c>
      <c r="K76" s="600">
        <f>K30+K60+K64</f>
        <v>-1416</v>
      </c>
      <c r="L76" s="605">
        <f t="shared" si="25"/>
        <v>-0.67</v>
      </c>
      <c r="M76" s="600">
        <f>M30+M60+M64</f>
        <v>-989</v>
      </c>
      <c r="N76" s="605">
        <f t="shared" si="26"/>
        <v>-0.47</v>
      </c>
      <c r="O76" s="487">
        <f t="shared" si="12"/>
        <v>1544</v>
      </c>
      <c r="P76" s="487">
        <f>P30+P60+P64</f>
        <v>804</v>
      </c>
      <c r="Q76" s="487">
        <f>Q30+Q60+Q64</f>
        <v>740</v>
      </c>
      <c r="R76" s="493">
        <f t="shared" si="20"/>
        <v>7.386605558133638</v>
      </c>
      <c r="S76" s="487">
        <f t="shared" si="13"/>
        <v>2533</v>
      </c>
      <c r="T76" s="487">
        <f>T30+T60+T64</f>
        <v>1298</v>
      </c>
      <c r="U76" s="487">
        <f>U30+U60+U64</f>
        <v>1235</v>
      </c>
      <c r="V76" s="493">
        <f t="shared" si="21"/>
        <v>12.118051734943332</v>
      </c>
      <c r="W76" s="600">
        <f>W30+W60+W64</f>
        <v>88</v>
      </c>
      <c r="X76" s="605">
        <f t="shared" si="27"/>
        <v>0.04</v>
      </c>
      <c r="Y76" s="487">
        <f>Y30+Y60+Y64</f>
        <v>6664</v>
      </c>
      <c r="Z76" s="487">
        <f>Z30+Z60+Z64</f>
        <v>6576</v>
      </c>
      <c r="AA76" s="487">
        <v>210443</v>
      </c>
      <c r="AB76" s="468" t="s">
        <v>85</v>
      </c>
      <c r="AC76" s="468" t="b">
        <f t="shared" si="22"/>
        <v>0</v>
      </c>
      <c r="AD76" s="476" t="b">
        <f t="shared" si="23"/>
        <v>1</v>
      </c>
      <c r="AE76" s="487"/>
      <c r="AF76" s="487"/>
      <c r="AG76" s="487"/>
      <c r="AH76" s="487"/>
      <c r="AI76" s="487"/>
      <c r="AJ76" s="487"/>
      <c r="AK76" s="487"/>
      <c r="AL76" s="487"/>
      <c r="AM76" s="487"/>
      <c r="AN76" s="494"/>
      <c r="AO76" s="487"/>
      <c r="AP76" s="487"/>
      <c r="AQ76" s="495"/>
      <c r="AR76" s="496"/>
      <c r="AS76" s="496"/>
      <c r="AT76" s="406"/>
      <c r="AU76" s="406"/>
      <c r="AV76" s="406"/>
      <c r="AW76" s="406"/>
      <c r="AX76" s="406"/>
      <c r="AY76" s="406"/>
    </row>
    <row r="77" spans="1:51" s="397" customFormat="1" ht="13.5" customHeight="1">
      <c r="A77" s="397">
        <v>78</v>
      </c>
      <c r="B77" s="521" t="s">
        <v>86</v>
      </c>
      <c r="C77" s="517">
        <f>D77+E77</f>
        <v>72921</v>
      </c>
      <c r="D77" s="487">
        <v>35071</v>
      </c>
      <c r="E77" s="487">
        <v>37850</v>
      </c>
      <c r="F77" s="469">
        <f t="shared" si="24"/>
        <v>92.65785997357993</v>
      </c>
      <c r="G77" s="522"/>
      <c r="H77" s="523"/>
      <c r="I77" s="524">
        <f>I28</f>
        <v>804.93</v>
      </c>
      <c r="J77" s="463">
        <f t="shared" si="19"/>
        <v>90.59297081733816</v>
      </c>
      <c r="K77" s="600">
        <f>K28</f>
        <v>-1023</v>
      </c>
      <c r="L77" s="605">
        <f t="shared" si="25"/>
        <v>-1.38</v>
      </c>
      <c r="M77" s="600">
        <f>M28</f>
        <v>-711</v>
      </c>
      <c r="N77" s="605">
        <f t="shared" si="26"/>
        <v>-0.96</v>
      </c>
      <c r="O77" s="487">
        <f>P77+Q77</f>
        <v>453</v>
      </c>
      <c r="P77" s="487">
        <f>P28</f>
        <v>222</v>
      </c>
      <c r="Q77" s="487">
        <f>Q28</f>
        <v>231</v>
      </c>
      <c r="R77" s="493">
        <f t="shared" si="20"/>
        <v>6.212202246266507</v>
      </c>
      <c r="S77" s="487">
        <f>T77+U77</f>
        <v>1164</v>
      </c>
      <c r="T77" s="487">
        <f>T28</f>
        <v>568</v>
      </c>
      <c r="U77" s="487">
        <f>U28</f>
        <v>596</v>
      </c>
      <c r="V77" s="493">
        <f t="shared" si="21"/>
        <v>15.962479944049038</v>
      </c>
      <c r="W77" s="600">
        <f>W28</f>
        <v>-374</v>
      </c>
      <c r="X77" s="605">
        <f t="shared" si="27"/>
        <v>-0.51</v>
      </c>
      <c r="Y77" s="487">
        <f>Y28</f>
        <v>1365</v>
      </c>
      <c r="Z77" s="487">
        <f>Z28</f>
        <v>1739</v>
      </c>
      <c r="AA77" s="487">
        <v>73944</v>
      </c>
      <c r="AB77" s="468" t="s">
        <v>86</v>
      </c>
      <c r="AC77" s="468" t="b">
        <f t="shared" si="22"/>
        <v>0</v>
      </c>
      <c r="AD77" s="476" t="b">
        <f t="shared" si="23"/>
        <v>1</v>
      </c>
      <c r="AE77" s="487"/>
      <c r="AF77" s="487"/>
      <c r="AG77" s="487"/>
      <c r="AH77" s="487"/>
      <c r="AI77" s="487"/>
      <c r="AJ77" s="487"/>
      <c r="AK77" s="487"/>
      <c r="AL77" s="487"/>
      <c r="AM77" s="487"/>
      <c r="AN77" s="494"/>
      <c r="AO77" s="487"/>
      <c r="AP77" s="487"/>
      <c r="AQ77" s="495"/>
      <c r="AR77" s="496"/>
      <c r="AS77" s="496"/>
      <c r="AT77" s="406"/>
      <c r="AU77" s="406"/>
      <c r="AV77" s="406"/>
      <c r="AW77" s="406"/>
      <c r="AX77" s="406"/>
      <c r="AY77" s="406"/>
    </row>
    <row r="78" spans="1:51" s="397" customFormat="1" ht="13.5" customHeight="1">
      <c r="A78" s="397">
        <v>79</v>
      </c>
      <c r="B78" s="531" t="s">
        <v>87</v>
      </c>
      <c r="C78" s="517">
        <f>D78+E78</f>
        <v>83007</v>
      </c>
      <c r="D78" s="407">
        <v>40067</v>
      </c>
      <c r="E78" s="407">
        <v>42940</v>
      </c>
      <c r="F78" s="469">
        <f t="shared" si="24"/>
        <v>93.30926874708896</v>
      </c>
      <c r="G78" s="532"/>
      <c r="H78" s="533"/>
      <c r="I78" s="524">
        <f>I27</f>
        <v>536.38</v>
      </c>
      <c r="J78" s="463">
        <f t="shared" si="19"/>
        <v>154.75409224803312</v>
      </c>
      <c r="K78" s="602">
        <f>K27</f>
        <v>-794</v>
      </c>
      <c r="L78" s="605">
        <f t="shared" si="25"/>
        <v>-0.95</v>
      </c>
      <c r="M78" s="602">
        <f>M27</f>
        <v>-631</v>
      </c>
      <c r="N78" s="605">
        <f t="shared" si="26"/>
        <v>-0.75</v>
      </c>
      <c r="O78" s="487">
        <f>P78+Q78</f>
        <v>578</v>
      </c>
      <c r="P78" s="407">
        <f>P27</f>
        <v>277</v>
      </c>
      <c r="Q78" s="407">
        <f>Q27</f>
        <v>301</v>
      </c>
      <c r="R78" s="493">
        <f t="shared" si="20"/>
        <v>6.963268158107148</v>
      </c>
      <c r="S78" s="487">
        <f>T78+U78</f>
        <v>1209</v>
      </c>
      <c r="T78" s="407">
        <f>T27</f>
        <v>587</v>
      </c>
      <c r="U78" s="407">
        <f>U27</f>
        <v>622</v>
      </c>
      <c r="V78" s="493">
        <f t="shared" si="21"/>
        <v>14.565036683653187</v>
      </c>
      <c r="W78" s="602">
        <f>W27</f>
        <v>-123</v>
      </c>
      <c r="X78" s="605">
        <f t="shared" si="27"/>
        <v>-0.15</v>
      </c>
      <c r="Y78" s="407">
        <f>Y27</f>
        <v>1950</v>
      </c>
      <c r="Z78" s="407">
        <f>Z27</f>
        <v>2073</v>
      </c>
      <c r="AA78" s="407">
        <v>83801</v>
      </c>
      <c r="AB78" s="468" t="s">
        <v>87</v>
      </c>
      <c r="AC78" s="468" t="b">
        <f t="shared" si="22"/>
        <v>0</v>
      </c>
      <c r="AD78" s="476" t="b">
        <f t="shared" si="23"/>
        <v>1</v>
      </c>
      <c r="AE78" s="487"/>
      <c r="AF78" s="487"/>
      <c r="AG78" s="487"/>
      <c r="AH78" s="487"/>
      <c r="AI78" s="487"/>
      <c r="AJ78" s="487"/>
      <c r="AK78" s="487"/>
      <c r="AL78" s="487"/>
      <c r="AM78" s="487"/>
      <c r="AN78" s="494"/>
      <c r="AO78" s="487"/>
      <c r="AP78" s="487"/>
      <c r="AQ78" s="495"/>
      <c r="AR78" s="496"/>
      <c r="AS78" s="496"/>
      <c r="AT78" s="406"/>
      <c r="AU78" s="406"/>
      <c r="AV78" s="406"/>
      <c r="AW78" s="406"/>
      <c r="AX78" s="406"/>
      <c r="AY78" s="406"/>
    </row>
    <row r="79" spans="1:51" s="397" customFormat="1" ht="13.5" customHeight="1">
      <c r="A79" s="397">
        <v>80</v>
      </c>
      <c r="B79" s="521" t="s">
        <v>88</v>
      </c>
      <c r="C79" s="517">
        <f>D79+E79</f>
        <v>196931</v>
      </c>
      <c r="D79" s="487">
        <v>95364</v>
      </c>
      <c r="E79" s="487">
        <v>101567</v>
      </c>
      <c r="F79" s="469">
        <f t="shared" si="24"/>
        <v>93.89270136953932</v>
      </c>
      <c r="G79" s="522"/>
      <c r="H79" s="523"/>
      <c r="I79" s="524">
        <f>I19+I29+I68</f>
        <v>723.4399999999999</v>
      </c>
      <c r="J79" s="463">
        <f t="shared" si="19"/>
        <v>272.21469645029305</v>
      </c>
      <c r="K79" s="600">
        <f>K19+K29+K68</f>
        <v>-2595</v>
      </c>
      <c r="L79" s="605">
        <f t="shared" si="25"/>
        <v>-1.3</v>
      </c>
      <c r="M79" s="600">
        <f>M19+M29+M68</f>
        <v>-820</v>
      </c>
      <c r="N79" s="605">
        <f t="shared" si="26"/>
        <v>-0.41</v>
      </c>
      <c r="O79" s="487">
        <f>P79+Q79</f>
        <v>1391</v>
      </c>
      <c r="P79" s="487">
        <f>P19+P29+P68</f>
        <v>711</v>
      </c>
      <c r="Q79" s="487">
        <f>Q19+Q29+Q68</f>
        <v>680</v>
      </c>
      <c r="R79" s="493">
        <f t="shared" si="20"/>
        <v>7.063387684011151</v>
      </c>
      <c r="S79" s="487">
        <f>T79+U79</f>
        <v>2211</v>
      </c>
      <c r="T79" s="487">
        <f>T19+T29+T68</f>
        <v>1143</v>
      </c>
      <c r="U79" s="487">
        <f>U19+U29+U68</f>
        <v>1068</v>
      </c>
      <c r="V79" s="493">
        <f t="shared" si="21"/>
        <v>11.227282652299538</v>
      </c>
      <c r="W79" s="600">
        <f>W19+W29+W68</f>
        <v>-995</v>
      </c>
      <c r="X79" s="605">
        <f t="shared" si="27"/>
        <v>-0.5</v>
      </c>
      <c r="Y79" s="487">
        <f>Y19+Y29+Y68</f>
        <v>6312</v>
      </c>
      <c r="Z79" s="487">
        <f>Z19+Z29+Z68</f>
        <v>7307</v>
      </c>
      <c r="AA79" s="487">
        <v>199526</v>
      </c>
      <c r="AB79" s="487" t="s">
        <v>88</v>
      </c>
      <c r="AC79" s="468" t="b">
        <f t="shared" si="22"/>
        <v>0</v>
      </c>
      <c r="AD79" s="476" t="b">
        <f t="shared" si="23"/>
        <v>1</v>
      </c>
      <c r="AE79" s="487"/>
      <c r="AF79" s="487"/>
      <c r="AG79" s="487"/>
      <c r="AH79" s="487"/>
      <c r="AI79" s="487"/>
      <c r="AJ79" s="487"/>
      <c r="AK79" s="487"/>
      <c r="AL79" s="487"/>
      <c r="AM79" s="487"/>
      <c r="AN79" s="494"/>
      <c r="AO79" s="487"/>
      <c r="AP79" s="487"/>
      <c r="AQ79" s="495"/>
      <c r="AR79" s="496"/>
      <c r="AS79" s="496"/>
      <c r="AT79" s="406"/>
      <c r="AU79" s="406"/>
      <c r="AV79" s="406"/>
      <c r="AW79" s="406"/>
      <c r="AX79" s="406"/>
      <c r="AY79" s="406"/>
    </row>
    <row r="80" spans="1:51" s="397" customFormat="1" ht="13.5" customHeight="1">
      <c r="A80" s="397">
        <v>81</v>
      </c>
      <c r="B80" s="521" t="s">
        <v>89</v>
      </c>
      <c r="C80" s="517">
        <f>D80+E80</f>
        <v>82718</v>
      </c>
      <c r="D80" s="487">
        <v>39849</v>
      </c>
      <c r="E80" s="487">
        <v>42869</v>
      </c>
      <c r="F80" s="469">
        <f t="shared" si="24"/>
        <v>92.95528237187712</v>
      </c>
      <c r="G80" s="522"/>
      <c r="H80" s="523"/>
      <c r="I80" s="524">
        <f>I21+I71</f>
        <v>497.12</v>
      </c>
      <c r="J80" s="463">
        <f t="shared" si="19"/>
        <v>166.39443192790472</v>
      </c>
      <c r="K80" s="600">
        <f>K21+K71</f>
        <v>-1680</v>
      </c>
      <c r="L80" s="605">
        <f t="shared" si="25"/>
        <v>-1.99</v>
      </c>
      <c r="M80" s="600">
        <f>M21+M71</f>
        <v>-623</v>
      </c>
      <c r="N80" s="605">
        <f t="shared" si="26"/>
        <v>-0.74</v>
      </c>
      <c r="O80" s="487">
        <f>P80+Q80</f>
        <v>466</v>
      </c>
      <c r="P80" s="487">
        <f>P21+P71</f>
        <v>235</v>
      </c>
      <c r="Q80" s="487">
        <f>Q21+Q71</f>
        <v>231</v>
      </c>
      <c r="R80" s="493">
        <f t="shared" si="20"/>
        <v>5.63359849125946</v>
      </c>
      <c r="S80" s="487">
        <f>T80+U80</f>
        <v>1089</v>
      </c>
      <c r="T80" s="487">
        <f>T21+T71</f>
        <v>583</v>
      </c>
      <c r="U80" s="487">
        <f>U21+U71</f>
        <v>506</v>
      </c>
      <c r="V80" s="493">
        <f t="shared" si="21"/>
        <v>13.165211924853116</v>
      </c>
      <c r="W80" s="600">
        <f>W21+W71</f>
        <v>-648</v>
      </c>
      <c r="X80" s="605">
        <f t="shared" si="27"/>
        <v>-0.77</v>
      </c>
      <c r="Y80" s="487">
        <f>Y21+Y71</f>
        <v>1879</v>
      </c>
      <c r="Z80" s="487">
        <f>Z21+Z71</f>
        <v>2527</v>
      </c>
      <c r="AA80" s="487">
        <v>84398</v>
      </c>
      <c r="AB80" s="468" t="s">
        <v>89</v>
      </c>
      <c r="AC80" s="468" t="b">
        <f t="shared" si="22"/>
        <v>0</v>
      </c>
      <c r="AD80" s="476" t="b">
        <f t="shared" si="23"/>
        <v>1</v>
      </c>
      <c r="AE80" s="498"/>
      <c r="AF80" s="498"/>
      <c r="AG80" s="498"/>
      <c r="AH80" s="498"/>
      <c r="AI80" s="498"/>
      <c r="AJ80" s="498"/>
      <c r="AK80" s="498"/>
      <c r="AL80" s="498"/>
      <c r="AM80" s="498"/>
      <c r="AN80" s="499"/>
      <c r="AO80" s="498"/>
      <c r="AP80" s="498"/>
      <c r="AQ80" s="500"/>
      <c r="AR80" s="501"/>
      <c r="AS80" s="501"/>
      <c r="AT80" s="406"/>
      <c r="AU80" s="406"/>
      <c r="AV80" s="406"/>
      <c r="AW80" s="406"/>
      <c r="AX80" s="406"/>
      <c r="AY80" s="406"/>
    </row>
    <row r="81" spans="1:51" s="515" customFormat="1" ht="13.5" customHeight="1">
      <c r="A81" s="397">
        <v>82</v>
      </c>
      <c r="B81" s="534"/>
      <c r="C81" s="535"/>
      <c r="D81" s="536"/>
      <c r="E81" s="536"/>
      <c r="F81" s="537"/>
      <c r="G81" s="538"/>
      <c r="H81" s="539"/>
      <c r="I81" s="540"/>
      <c r="J81" s="541"/>
      <c r="K81" s="603"/>
      <c r="L81" s="474"/>
      <c r="M81" s="407"/>
      <c r="N81" s="542"/>
      <c r="O81" s="536"/>
      <c r="P81" s="536"/>
      <c r="Q81" s="536"/>
      <c r="R81" s="536"/>
      <c r="S81" s="536"/>
      <c r="T81" s="536"/>
      <c r="U81" s="536"/>
      <c r="V81" s="543"/>
      <c r="W81" s="536"/>
      <c r="X81" s="542"/>
      <c r="Y81" s="544"/>
      <c r="Z81" s="544"/>
      <c r="AA81" s="536"/>
      <c r="AB81" s="545"/>
      <c r="AC81" s="468"/>
      <c r="AD81" s="513"/>
      <c r="AE81" s="487"/>
      <c r="AF81" s="487"/>
      <c r="AG81" s="487"/>
      <c r="AH81" s="487"/>
      <c r="AI81" s="487"/>
      <c r="AJ81" s="487"/>
      <c r="AK81" s="487"/>
      <c r="AL81" s="487"/>
      <c r="AM81" s="487"/>
      <c r="AN81" s="487"/>
      <c r="AO81" s="487"/>
      <c r="AP81" s="487"/>
      <c r="AQ81" s="496"/>
      <c r="AR81" s="496"/>
      <c r="AS81" s="496"/>
      <c r="AT81" s="514"/>
      <c r="AU81" s="514"/>
      <c r="AV81" s="514"/>
      <c r="AW81" s="514"/>
      <c r="AX81" s="514"/>
      <c r="AY81" s="514"/>
    </row>
    <row r="82" spans="1:51" s="397" customFormat="1" ht="13.5" customHeight="1">
      <c r="A82" s="397">
        <v>83</v>
      </c>
      <c r="B82" s="546" t="s">
        <v>194</v>
      </c>
      <c r="C82" s="547"/>
      <c r="E82" s="547"/>
      <c r="F82" s="398"/>
      <c r="H82" s="399"/>
      <c r="I82" s="547"/>
      <c r="J82" s="400"/>
      <c r="K82" s="547"/>
      <c r="L82" s="548"/>
      <c r="M82" s="548"/>
      <c r="N82" s="404"/>
      <c r="O82" s="547"/>
      <c r="P82" s="547"/>
      <c r="Q82" s="547"/>
      <c r="R82" s="547"/>
      <c r="S82" s="547"/>
      <c r="T82" s="547"/>
      <c r="U82" s="547"/>
      <c r="V82" s="549"/>
      <c r="W82" s="547"/>
      <c r="X82" s="404"/>
      <c r="Y82" s="405"/>
      <c r="Z82" s="405"/>
      <c r="AA82" s="547"/>
      <c r="AB82" s="406"/>
      <c r="AC82" s="468"/>
      <c r="AD82" s="513"/>
      <c r="AE82" s="487"/>
      <c r="AF82" s="487"/>
      <c r="AG82" s="487"/>
      <c r="AH82" s="487"/>
      <c r="AI82" s="487"/>
      <c r="AJ82" s="487"/>
      <c r="AK82" s="487"/>
      <c r="AL82" s="487"/>
      <c r="AM82" s="487"/>
      <c r="AN82" s="494"/>
      <c r="AO82" s="487"/>
      <c r="AP82" s="487"/>
      <c r="AQ82" s="495"/>
      <c r="AR82" s="496"/>
      <c r="AS82" s="496"/>
      <c r="AT82" s="406"/>
      <c r="AU82" s="406"/>
      <c r="AV82" s="406"/>
      <c r="AW82" s="406"/>
      <c r="AX82" s="406"/>
      <c r="AY82" s="406"/>
    </row>
    <row r="83" spans="1:51" s="397" customFormat="1" ht="13.5" customHeight="1">
      <c r="A83" s="397">
        <v>84</v>
      </c>
      <c r="F83" s="398"/>
      <c r="H83" s="399"/>
      <c r="J83" s="400"/>
      <c r="L83" s="404"/>
      <c r="N83" s="404"/>
      <c r="V83" s="398"/>
      <c r="X83" s="404"/>
      <c r="Y83" s="405"/>
      <c r="Z83" s="405"/>
      <c r="AB83" s="406"/>
      <c r="AC83" s="468"/>
      <c r="AD83" s="513"/>
      <c r="AE83" s="487"/>
      <c r="AF83" s="487"/>
      <c r="AG83" s="487"/>
      <c r="AH83" s="487"/>
      <c r="AI83" s="487"/>
      <c r="AJ83" s="487"/>
      <c r="AK83" s="487"/>
      <c r="AL83" s="487"/>
      <c r="AM83" s="487"/>
      <c r="AN83" s="487"/>
      <c r="AO83" s="487"/>
      <c r="AP83" s="487"/>
      <c r="AQ83" s="496"/>
      <c r="AR83" s="496"/>
      <c r="AS83" s="496"/>
      <c r="AT83" s="406"/>
      <c r="AU83" s="406"/>
      <c r="AV83" s="406"/>
      <c r="AW83" s="406"/>
      <c r="AX83" s="406"/>
      <c r="AY83" s="406"/>
    </row>
    <row r="84" spans="2:51" s="397" customFormat="1" ht="13.5" customHeight="1">
      <c r="B84" s="397" t="s">
        <v>90</v>
      </c>
      <c r="C84" s="397">
        <f>SUM(C74:C80)</f>
        <v>2325407</v>
      </c>
      <c r="D84" s="397">
        <f aca="true" t="shared" si="28" ref="D84:Z84">SUM(D74:D80)</f>
        <v>1130775</v>
      </c>
      <c r="E84" s="397">
        <f t="shared" si="28"/>
        <v>1194632</v>
      </c>
      <c r="F84" s="397">
        <f>SUM(F74:F80)</f>
        <v>658.0999446794128</v>
      </c>
      <c r="G84" s="397">
        <f t="shared" si="28"/>
        <v>0</v>
      </c>
      <c r="H84" s="399">
        <f t="shared" si="28"/>
        <v>0</v>
      </c>
      <c r="I84" s="397">
        <f t="shared" si="28"/>
        <v>7285.7699999999995</v>
      </c>
      <c r="J84" s="397">
        <f t="shared" si="28"/>
        <v>1847.573068802617</v>
      </c>
      <c r="K84" s="397">
        <f t="shared" si="28"/>
        <v>2183</v>
      </c>
      <c r="L84" s="397">
        <f t="shared" si="28"/>
        <v>-6.4</v>
      </c>
      <c r="M84" s="397">
        <f t="shared" si="28"/>
        <v>-3349</v>
      </c>
      <c r="N84" s="397">
        <f t="shared" si="28"/>
        <v>-3.7700000000000005</v>
      </c>
      <c r="O84" s="397">
        <f t="shared" si="28"/>
        <v>19144</v>
      </c>
      <c r="P84" s="397">
        <f t="shared" si="28"/>
        <v>9790</v>
      </c>
      <c r="Q84" s="397">
        <f t="shared" si="28"/>
        <v>9354</v>
      </c>
      <c r="R84" s="397">
        <f t="shared" si="28"/>
        <v>49.241034326946284</v>
      </c>
      <c r="S84" s="397">
        <f t="shared" si="28"/>
        <v>22493</v>
      </c>
      <c r="T84" s="397">
        <f t="shared" si="28"/>
        <v>11594</v>
      </c>
      <c r="U84" s="397">
        <f t="shared" si="28"/>
        <v>10899</v>
      </c>
      <c r="V84" s="397">
        <f t="shared" si="28"/>
        <v>87.45655120481413</v>
      </c>
      <c r="W84" s="397">
        <f t="shared" si="28"/>
        <v>6085</v>
      </c>
      <c r="X84" s="397">
        <f t="shared" si="28"/>
        <v>-1.62</v>
      </c>
      <c r="Y84" s="397">
        <f t="shared" si="28"/>
        <v>118367</v>
      </c>
      <c r="Z84" s="397">
        <f t="shared" si="28"/>
        <v>112282</v>
      </c>
      <c r="AA84" s="397">
        <f>SUM(AA74:AA80)</f>
        <v>2323224</v>
      </c>
      <c r="AB84" s="406"/>
      <c r="AC84" s="468"/>
      <c r="AD84" s="513"/>
      <c r="AE84" s="487"/>
      <c r="AF84" s="487"/>
      <c r="AG84" s="487"/>
      <c r="AH84" s="487"/>
      <c r="AI84" s="487"/>
      <c r="AJ84" s="487"/>
      <c r="AK84" s="487"/>
      <c r="AL84" s="487"/>
      <c r="AM84" s="487"/>
      <c r="AN84" s="494"/>
      <c r="AO84" s="487"/>
      <c r="AP84" s="487"/>
      <c r="AQ84" s="495"/>
      <c r="AR84" s="496"/>
      <c r="AS84" s="496"/>
      <c r="AT84" s="406"/>
      <c r="AU84" s="406"/>
      <c r="AV84" s="406"/>
      <c r="AW84" s="406"/>
      <c r="AX84" s="406"/>
      <c r="AY84" s="406"/>
    </row>
    <row r="85" spans="2:51" s="397" customFormat="1" ht="13.5" customHeight="1">
      <c r="B85" s="397" t="s">
        <v>91</v>
      </c>
      <c r="C85" s="397">
        <f>SUM(C13:C30,C32,C36,C42,C45,C49,C54,C60,C64,C68,C71)</f>
        <v>2325407</v>
      </c>
      <c r="D85" s="397" t="e">
        <f>SUM(D13:D30,D32,D37,D45,D49,D54,D60,D68,#REF!,#REF!,#REF!)</f>
        <v>#REF!</v>
      </c>
      <c r="E85" s="397" t="e">
        <f>SUM(E13:E30,E32,E37,E45,E49,E54,E60,E68,#REF!,#REF!,#REF!)</f>
        <v>#REF!</v>
      </c>
      <c r="F85" s="397">
        <f>SUM(F13:F30,F32,F36,F42,F45,F49,F54,F60,F64,F68,F71)</f>
        <v>2563.706667274314</v>
      </c>
      <c r="G85" s="397">
        <f aca="true" t="shared" si="29" ref="G85:Z85">SUM(G13:G30,G32,G36,G42,G45,G49,G54,G60,G64,G68,G71)</f>
        <v>0</v>
      </c>
      <c r="H85" s="399">
        <f t="shared" si="29"/>
        <v>0</v>
      </c>
      <c r="I85" s="397">
        <f t="shared" si="29"/>
        <v>7285.770000000001</v>
      </c>
      <c r="J85" s="397">
        <f t="shared" si="29"/>
        <v>20631.44154243314</v>
      </c>
      <c r="K85" s="397">
        <f t="shared" si="29"/>
        <v>2183</v>
      </c>
      <c r="L85" s="397">
        <f t="shared" si="29"/>
        <v>-20.03</v>
      </c>
      <c r="M85" s="397">
        <f t="shared" si="29"/>
        <v>-3349</v>
      </c>
      <c r="N85" s="397">
        <f t="shared" si="29"/>
        <v>-9.600000000000001</v>
      </c>
      <c r="O85" s="397">
        <f t="shared" si="29"/>
        <v>19144</v>
      </c>
      <c r="P85" s="397">
        <f t="shared" si="29"/>
        <v>9790</v>
      </c>
      <c r="Q85" s="397">
        <f t="shared" si="29"/>
        <v>9354</v>
      </c>
      <c r="R85" s="397">
        <f t="shared" si="29"/>
        <v>200.8397795214655</v>
      </c>
      <c r="S85" s="397">
        <f t="shared" si="29"/>
        <v>22493</v>
      </c>
      <c r="T85" s="397">
        <f t="shared" si="29"/>
        <v>11594</v>
      </c>
      <c r="U85" s="397">
        <f t="shared" si="29"/>
        <v>10899</v>
      </c>
      <c r="V85" s="397">
        <f t="shared" si="29"/>
        <v>299.3082215052158</v>
      </c>
      <c r="W85" s="397">
        <f t="shared" si="29"/>
        <v>6085</v>
      </c>
      <c r="X85" s="397">
        <f t="shared" si="29"/>
        <v>-4.909999999999999</v>
      </c>
      <c r="Y85" s="397">
        <f t="shared" si="29"/>
        <v>118367</v>
      </c>
      <c r="Z85" s="397">
        <f t="shared" si="29"/>
        <v>112282</v>
      </c>
      <c r="AA85" s="397" t="e">
        <f>SUM(AA13:AA30,AA32,AA37,AA45,AA49,AA54,AA60,AA68,#REF!,#REF!,#REF!)</f>
        <v>#REF!</v>
      </c>
      <c r="AB85" s="406"/>
      <c r="AC85" s="468"/>
      <c r="AD85" s="513"/>
      <c r="AE85" s="487"/>
      <c r="AF85" s="487"/>
      <c r="AG85" s="487"/>
      <c r="AH85" s="487"/>
      <c r="AI85" s="487"/>
      <c r="AJ85" s="487"/>
      <c r="AK85" s="487"/>
      <c r="AL85" s="487"/>
      <c r="AM85" s="487"/>
      <c r="AN85" s="494"/>
      <c r="AO85" s="487"/>
      <c r="AP85" s="487"/>
      <c r="AQ85" s="495"/>
      <c r="AR85" s="496"/>
      <c r="AS85" s="496"/>
      <c r="AT85" s="406"/>
      <c r="AU85" s="406"/>
      <c r="AV85" s="406"/>
      <c r="AW85" s="406"/>
      <c r="AX85" s="406"/>
      <c r="AY85" s="406"/>
    </row>
    <row r="86" spans="2:51" s="397" customFormat="1" ht="13.5" customHeight="1">
      <c r="B86" s="397" t="s">
        <v>92</v>
      </c>
      <c r="C86" s="397">
        <f aca="true" t="shared" si="30" ref="C86:Z86">SUM(C13:C30,C33:C34,C37:C40,C43,C46:C47,C50:C52,C55:C58,C61:C62,C65:C66,C69,C72:C72)</f>
        <v>2325407</v>
      </c>
      <c r="D86" s="397" t="e">
        <f>SUM(D13:D30,D33:D34,D38:D42,D46,D50:D51,D55:D57,D61:D65,D69:D71,#REF!,#REF!,#REF!)</f>
        <v>#REF!</v>
      </c>
      <c r="E86" s="397" t="e">
        <f>SUM(E13:E30,E33:E34,E38:E42,E46,E50:E51,E55:E57,E61:E65,E69:E71,#REF!,#REF!,#REF!)</f>
        <v>#REF!</v>
      </c>
      <c r="F86" s="397">
        <f t="shared" si="30"/>
        <v>3715.69410198785</v>
      </c>
      <c r="G86" s="397">
        <f t="shared" si="30"/>
        <v>0</v>
      </c>
      <c r="H86" s="399">
        <f t="shared" si="30"/>
        <v>0</v>
      </c>
      <c r="I86" s="397">
        <f t="shared" si="30"/>
        <v>7285.77</v>
      </c>
      <c r="J86" s="397">
        <f t="shared" si="30"/>
        <v>26013.927393999908</v>
      </c>
      <c r="K86" s="397">
        <f t="shared" si="30"/>
        <v>2183</v>
      </c>
      <c r="L86" s="397">
        <f t="shared" si="30"/>
        <v>-32.88000000000001</v>
      </c>
      <c r="M86" s="397">
        <f t="shared" si="30"/>
        <v>-3349</v>
      </c>
      <c r="N86" s="397">
        <f t="shared" si="30"/>
        <v>-16.49</v>
      </c>
      <c r="O86" s="397">
        <f t="shared" si="30"/>
        <v>19144</v>
      </c>
      <c r="P86" s="397">
        <f t="shared" si="30"/>
        <v>9790</v>
      </c>
      <c r="Q86" s="397">
        <f t="shared" si="30"/>
        <v>9354</v>
      </c>
      <c r="R86" s="397">
        <f t="shared" si="30"/>
        <v>281.1283107374046</v>
      </c>
      <c r="S86" s="397">
        <f t="shared" si="30"/>
        <v>22493</v>
      </c>
      <c r="T86" s="397">
        <f t="shared" si="30"/>
        <v>11594</v>
      </c>
      <c r="U86" s="397">
        <f t="shared" si="30"/>
        <v>10899</v>
      </c>
      <c r="V86" s="397">
        <f t="shared" si="30"/>
        <v>450.09300300462974</v>
      </c>
      <c r="W86" s="397">
        <f t="shared" si="30"/>
        <v>6085</v>
      </c>
      <c r="X86" s="397">
        <f t="shared" si="30"/>
        <v>-5.1899999999999995</v>
      </c>
      <c r="Y86" s="397">
        <f t="shared" si="30"/>
        <v>118367</v>
      </c>
      <c r="Z86" s="397">
        <f t="shared" si="30"/>
        <v>112282</v>
      </c>
      <c r="AA86" s="397" t="e">
        <f>SUM(AA13:AA30,AA33:AA34,AA38:AA42,AA46,AA50:AA51,AA55:AA57,AA61:AA65,AA69:AA71,#REF!,#REF!,#REF!)</f>
        <v>#REF!</v>
      </c>
      <c r="AB86" s="406"/>
      <c r="AC86" s="468"/>
      <c r="AD86" s="513"/>
      <c r="AE86" s="487"/>
      <c r="AF86" s="487"/>
      <c r="AG86" s="487"/>
      <c r="AH86" s="487"/>
      <c r="AI86" s="487"/>
      <c r="AJ86" s="487"/>
      <c r="AK86" s="487"/>
      <c r="AL86" s="487"/>
      <c r="AM86" s="487"/>
      <c r="AN86" s="494"/>
      <c r="AO86" s="487"/>
      <c r="AP86" s="487"/>
      <c r="AQ86" s="495"/>
      <c r="AR86" s="496"/>
      <c r="AS86" s="496"/>
      <c r="AT86" s="406"/>
      <c r="AU86" s="406"/>
      <c r="AV86" s="406"/>
      <c r="AW86" s="406"/>
      <c r="AX86" s="406"/>
      <c r="AY86" s="406"/>
    </row>
    <row r="87" spans="3:27" ht="13.5" customHeight="1">
      <c r="C87" s="551" t="b">
        <f>C84=C85</f>
        <v>1</v>
      </c>
      <c r="D87" s="551" t="e">
        <f aca="true" t="shared" si="31" ref="D87:AA87">D84=D85</f>
        <v>#REF!</v>
      </c>
      <c r="E87" s="551" t="e">
        <f t="shared" si="31"/>
        <v>#REF!</v>
      </c>
      <c r="F87" s="551" t="b">
        <f t="shared" si="31"/>
        <v>0</v>
      </c>
      <c r="G87" s="551" t="b">
        <f t="shared" si="31"/>
        <v>1</v>
      </c>
      <c r="H87" s="552" t="b">
        <f t="shared" si="31"/>
        <v>1</v>
      </c>
      <c r="I87" s="551" t="b">
        <f t="shared" si="31"/>
        <v>1</v>
      </c>
      <c r="J87" s="551" t="b">
        <f t="shared" si="31"/>
        <v>0</v>
      </c>
      <c r="K87" s="551" t="b">
        <f t="shared" si="31"/>
        <v>1</v>
      </c>
      <c r="L87" s="551" t="b">
        <f t="shared" si="31"/>
        <v>0</v>
      </c>
      <c r="M87" s="551" t="b">
        <f t="shared" si="31"/>
        <v>1</v>
      </c>
      <c r="N87" s="551" t="b">
        <f t="shared" si="31"/>
        <v>0</v>
      </c>
      <c r="O87" s="551" t="b">
        <f t="shared" si="31"/>
        <v>1</v>
      </c>
      <c r="P87" s="551" t="b">
        <f t="shared" si="31"/>
        <v>1</v>
      </c>
      <c r="Q87" s="551" t="b">
        <f t="shared" si="31"/>
        <v>1</v>
      </c>
      <c r="R87" s="551" t="b">
        <f t="shared" si="31"/>
        <v>0</v>
      </c>
      <c r="S87" s="551" t="b">
        <f t="shared" si="31"/>
        <v>1</v>
      </c>
      <c r="T87" s="551" t="b">
        <f t="shared" si="31"/>
        <v>1</v>
      </c>
      <c r="U87" s="551" t="b">
        <f t="shared" si="31"/>
        <v>1</v>
      </c>
      <c r="V87" s="551" t="b">
        <f t="shared" si="31"/>
        <v>0</v>
      </c>
      <c r="W87" s="551" t="b">
        <f t="shared" si="31"/>
        <v>1</v>
      </c>
      <c r="X87" s="551" t="b">
        <f t="shared" si="31"/>
        <v>0</v>
      </c>
      <c r="Y87" s="551" t="b">
        <f t="shared" si="31"/>
        <v>1</v>
      </c>
      <c r="Z87" s="551" t="b">
        <f t="shared" si="31"/>
        <v>1</v>
      </c>
      <c r="AA87" s="551" t="e">
        <f t="shared" si="31"/>
        <v>#REF!</v>
      </c>
    </row>
    <row r="88" spans="3:27" ht="13.5" customHeight="1">
      <c r="C88" s="551" t="b">
        <f aca="true" t="shared" si="32" ref="C88:AA88">C86=C8</f>
        <v>1</v>
      </c>
      <c r="D88" s="551" t="e">
        <f t="shared" si="32"/>
        <v>#REF!</v>
      </c>
      <c r="E88" s="551" t="e">
        <f t="shared" si="32"/>
        <v>#REF!</v>
      </c>
      <c r="F88" s="551" t="b">
        <f t="shared" si="32"/>
        <v>0</v>
      </c>
      <c r="G88" s="551" t="b">
        <f t="shared" si="32"/>
        <v>1</v>
      </c>
      <c r="H88" s="552" t="b">
        <f t="shared" si="32"/>
        <v>1</v>
      </c>
      <c r="I88" s="551" t="b">
        <f t="shared" si="32"/>
        <v>1</v>
      </c>
      <c r="J88" s="551" t="b">
        <f t="shared" si="32"/>
        <v>0</v>
      </c>
      <c r="K88" s="551" t="b">
        <f t="shared" si="32"/>
        <v>1</v>
      </c>
      <c r="L88" s="551" t="b">
        <f t="shared" si="32"/>
        <v>0</v>
      </c>
      <c r="M88" s="551" t="b">
        <f t="shared" si="32"/>
        <v>1</v>
      </c>
      <c r="N88" s="551" t="b">
        <f t="shared" si="32"/>
        <v>0</v>
      </c>
      <c r="O88" s="551" t="b">
        <f t="shared" si="32"/>
        <v>1</v>
      </c>
      <c r="P88" s="551" t="b">
        <f t="shared" si="32"/>
        <v>1</v>
      </c>
      <c r="Q88" s="551" t="b">
        <f t="shared" si="32"/>
        <v>1</v>
      </c>
      <c r="R88" s="551" t="b">
        <f t="shared" si="32"/>
        <v>0</v>
      </c>
      <c r="S88" s="551" t="b">
        <f t="shared" si="32"/>
        <v>1</v>
      </c>
      <c r="T88" s="551" t="b">
        <f t="shared" si="32"/>
        <v>1</v>
      </c>
      <c r="U88" s="551" t="b">
        <f t="shared" si="32"/>
        <v>1</v>
      </c>
      <c r="V88" s="551" t="b">
        <f t="shared" si="32"/>
        <v>0</v>
      </c>
      <c r="W88" s="551" t="b">
        <f t="shared" si="32"/>
        <v>1</v>
      </c>
      <c r="X88" s="551" t="b">
        <f t="shared" si="32"/>
        <v>0</v>
      </c>
      <c r="Y88" s="551" t="b">
        <f t="shared" si="32"/>
        <v>1</v>
      </c>
      <c r="Z88" s="551" t="b">
        <f t="shared" si="32"/>
        <v>1</v>
      </c>
      <c r="AA88" s="551" t="e">
        <f t="shared" si="32"/>
        <v>#REF!</v>
      </c>
    </row>
  </sheetData>
  <sheetProtection/>
  <mergeCells count="9">
    <mergeCell ref="W3:W6"/>
    <mergeCell ref="G4:I4"/>
    <mergeCell ref="P5:P6"/>
    <mergeCell ref="Q5:Q6"/>
    <mergeCell ref="R5:R6"/>
    <mergeCell ref="T5:T6"/>
    <mergeCell ref="U5:U6"/>
    <mergeCell ref="V5:V6"/>
    <mergeCell ref="G6:I6"/>
  </mergeCells>
  <conditionalFormatting sqref="C87:AA88">
    <cfRule type="cellIs" priority="1" dxfId="4" operator="equal" stopIfTrue="1">
      <formula>FALSE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76" r:id="rId2"/>
  <colBreaks count="1" manualBreakCount="1">
    <brk id="14" max="82" man="1"/>
  </colBreaks>
  <ignoredErrors>
    <ignoredError sqref="V8:V12 X8:X12 R8:R12 J8:N12 J74:L8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26"/>
  <sheetViews>
    <sheetView zoomScaleSheetLayoutView="57" zoomScalePageLayoutView="0" workbookViewId="0" topLeftCell="B1">
      <pane xSplit="1" ySplit="6" topLeftCell="J72" activePane="bottomRight" state="frozen"/>
      <selection pane="topLeft" activeCell="Y16" sqref="Y16"/>
      <selection pane="topRight" activeCell="Y16" sqref="Y16"/>
      <selection pane="bottomLeft" activeCell="Y16" sqref="Y16"/>
      <selection pane="bottomRight" activeCell="Y16" sqref="Y16"/>
    </sheetView>
  </sheetViews>
  <sheetFormatPr defaultColWidth="9.00390625" defaultRowHeight="13.5" customHeight="1"/>
  <cols>
    <col min="1" max="1" width="2.625" style="555" customWidth="1"/>
    <col min="2" max="2" width="10.875" style="555" customWidth="1"/>
    <col min="3" max="3" width="10.50390625" style="555" customWidth="1"/>
    <col min="4" max="4" width="9.875" style="555" customWidth="1"/>
    <col min="5" max="11" width="10.00390625" style="555" customWidth="1"/>
    <col min="12" max="12" width="10.00390625" style="558" customWidth="1"/>
    <col min="13" max="21" width="10.00390625" style="555" customWidth="1"/>
    <col min="22" max="22" width="10.50390625" style="555" customWidth="1"/>
    <col min="23" max="23" width="12.00390625" style="555" bestFit="1" customWidth="1"/>
    <col min="24" max="16384" width="9.00390625" style="555" customWidth="1"/>
  </cols>
  <sheetData>
    <row r="2" spans="12:13" ht="13.5" customHeight="1">
      <c r="L2" s="556" t="s">
        <v>214</v>
      </c>
      <c r="M2" s="557" t="s">
        <v>216</v>
      </c>
    </row>
    <row r="3" spans="22:23" ht="13.5" customHeight="1">
      <c r="V3" s="559"/>
      <c r="W3" s="560" t="str">
        <f>'第１表(その１）'!C3</f>
        <v>平成24年</v>
      </c>
    </row>
    <row r="4" spans="2:23" ht="19.5" customHeight="1">
      <c r="B4" s="561" t="s">
        <v>1</v>
      </c>
      <c r="C4" s="813" t="s">
        <v>99</v>
      </c>
      <c r="D4" s="424"/>
      <c r="E4" s="562"/>
      <c r="F4" s="424"/>
      <c r="G4" s="424"/>
      <c r="H4" s="424"/>
      <c r="I4" s="424"/>
      <c r="J4" s="424"/>
      <c r="K4" s="424"/>
      <c r="L4" s="563"/>
      <c r="M4" s="424"/>
      <c r="N4" s="424"/>
      <c r="O4" s="424"/>
      <c r="P4" s="424"/>
      <c r="Q4" s="424"/>
      <c r="R4" s="424"/>
      <c r="S4" s="424"/>
      <c r="T4" s="424"/>
      <c r="U4" s="564"/>
      <c r="V4" s="816" t="s">
        <v>100</v>
      </c>
      <c r="W4" s="560" t="str">
        <f>'第１表(その１）'!C4</f>
        <v>10月1日</v>
      </c>
    </row>
    <row r="5" spans="2:23" ht="19.5" customHeight="1">
      <c r="B5" s="406"/>
      <c r="C5" s="814"/>
      <c r="D5" s="565" t="s">
        <v>20</v>
      </c>
      <c r="E5" s="819" t="s">
        <v>101</v>
      </c>
      <c r="F5" s="566"/>
      <c r="G5" s="567"/>
      <c r="H5" s="819" t="s">
        <v>102</v>
      </c>
      <c r="I5" s="566"/>
      <c r="J5" s="566"/>
      <c r="K5" s="821" t="s">
        <v>103</v>
      </c>
      <c r="L5" s="823" t="s">
        <v>104</v>
      </c>
      <c r="M5" s="565" t="s">
        <v>21</v>
      </c>
      <c r="N5" s="819" t="s">
        <v>101</v>
      </c>
      <c r="O5" s="566"/>
      <c r="P5" s="567"/>
      <c r="Q5" s="819" t="s">
        <v>102</v>
      </c>
      <c r="R5" s="566"/>
      <c r="S5" s="566"/>
      <c r="T5" s="821" t="s">
        <v>105</v>
      </c>
      <c r="U5" s="821" t="s">
        <v>106</v>
      </c>
      <c r="V5" s="817"/>
      <c r="W5" s="560" t="str">
        <f>'第１表(その１）'!C5</f>
        <v>宮城県</v>
      </c>
    </row>
    <row r="6" spans="2:23" ht="19.5" customHeight="1">
      <c r="B6" s="568" t="s">
        <v>22</v>
      </c>
      <c r="C6" s="815"/>
      <c r="D6" s="569"/>
      <c r="E6" s="820"/>
      <c r="F6" s="570" t="s">
        <v>107</v>
      </c>
      <c r="G6" s="571" t="s">
        <v>108</v>
      </c>
      <c r="H6" s="820"/>
      <c r="I6" s="570" t="s">
        <v>107</v>
      </c>
      <c r="J6" s="571" t="s">
        <v>108</v>
      </c>
      <c r="K6" s="822"/>
      <c r="L6" s="824"/>
      <c r="M6" s="572"/>
      <c r="N6" s="820"/>
      <c r="O6" s="570" t="s">
        <v>107</v>
      </c>
      <c r="P6" s="566" t="s">
        <v>108</v>
      </c>
      <c r="Q6" s="820"/>
      <c r="R6" s="570" t="s">
        <v>107</v>
      </c>
      <c r="S6" s="566" t="s">
        <v>108</v>
      </c>
      <c r="T6" s="825"/>
      <c r="U6" s="822"/>
      <c r="V6" s="818"/>
      <c r="W6" s="560" t="str">
        <f>'第１表(その１）'!C6</f>
        <v>推計人口</v>
      </c>
    </row>
    <row r="7" spans="2:23" ht="13.5" customHeight="1">
      <c r="B7" s="406"/>
      <c r="C7" s="573"/>
      <c r="D7" s="574"/>
      <c r="E7" s="574"/>
      <c r="F7" s="574"/>
      <c r="G7" s="574"/>
      <c r="H7" s="574"/>
      <c r="I7" s="574"/>
      <c r="J7" s="574"/>
      <c r="K7" s="574"/>
      <c r="L7" s="575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60" t="str">
        <f>'第１表(その１）'!C7</f>
        <v> </v>
      </c>
    </row>
    <row r="8" spans="2:23" s="577" customFormat="1" ht="13.5" customHeight="1">
      <c r="B8" s="467" t="s">
        <v>28</v>
      </c>
      <c r="C8" s="468">
        <f>SUM(C9:C10)</f>
        <v>228985</v>
      </c>
      <c r="D8" s="468">
        <f>SUM(D9:D10)</f>
        <v>117596</v>
      </c>
      <c r="E8" s="468">
        <f aca="true" t="shared" si="0" ref="E8:K8">SUM(E9:E10)</f>
        <v>58005</v>
      </c>
      <c r="F8" s="468">
        <f t="shared" si="0"/>
        <v>28572</v>
      </c>
      <c r="G8" s="468">
        <f t="shared" si="0"/>
        <v>29433</v>
      </c>
      <c r="H8" s="468">
        <f t="shared" si="0"/>
        <v>57973</v>
      </c>
      <c r="I8" s="468">
        <f t="shared" si="0"/>
        <v>33797</v>
      </c>
      <c r="J8" s="468">
        <f t="shared" si="0"/>
        <v>24176</v>
      </c>
      <c r="K8" s="468">
        <f t="shared" si="0"/>
        <v>1618</v>
      </c>
      <c r="L8" s="576">
        <f>D8/W8*100</f>
        <v>5.057007224971801</v>
      </c>
      <c r="M8" s="468">
        <f aca="true" t="shared" si="1" ref="M8:T8">SUM(M9:M10)</f>
        <v>111389</v>
      </c>
      <c r="N8" s="468">
        <f t="shared" si="1"/>
        <v>58289</v>
      </c>
      <c r="O8" s="468">
        <f t="shared" si="1"/>
        <v>28724</v>
      </c>
      <c r="P8" s="468">
        <f t="shared" si="1"/>
        <v>29565</v>
      </c>
      <c r="Q8" s="468">
        <f t="shared" si="1"/>
        <v>51203</v>
      </c>
      <c r="R8" s="468">
        <f t="shared" si="1"/>
        <v>28877</v>
      </c>
      <c r="S8" s="468">
        <f t="shared" si="1"/>
        <v>22326</v>
      </c>
      <c r="T8" s="468">
        <f t="shared" si="1"/>
        <v>1897</v>
      </c>
      <c r="U8" s="576">
        <f>M8/W8*100</f>
        <v>4.79008620856478</v>
      </c>
      <c r="V8" s="593">
        <f>D8-M8</f>
        <v>6207</v>
      </c>
      <c r="W8" s="560">
        <f>'第１表(その１）'!C8</f>
        <v>2325407</v>
      </c>
    </row>
    <row r="9" spans="2:23" ht="13.5" customHeight="1">
      <c r="B9" s="481" t="s">
        <v>29</v>
      </c>
      <c r="C9" s="468">
        <f aca="true" t="shared" si="2" ref="C9:K9">SUM(C13:C30)</f>
        <v>197518</v>
      </c>
      <c r="D9" s="468">
        <f t="shared" si="2"/>
        <v>102492</v>
      </c>
      <c r="E9" s="468">
        <f t="shared" si="2"/>
        <v>48389</v>
      </c>
      <c r="F9" s="468">
        <f t="shared" si="2"/>
        <v>23851</v>
      </c>
      <c r="G9" s="468">
        <f t="shared" si="2"/>
        <v>24538</v>
      </c>
      <c r="H9" s="468">
        <f t="shared" si="2"/>
        <v>52660</v>
      </c>
      <c r="I9" s="468">
        <f t="shared" si="2"/>
        <v>30750</v>
      </c>
      <c r="J9" s="468">
        <f t="shared" si="2"/>
        <v>21910</v>
      </c>
      <c r="K9" s="468">
        <f t="shared" si="2"/>
        <v>1443</v>
      </c>
      <c r="L9" s="578">
        <f>D9/W9*100</f>
        <v>5.368240268715801</v>
      </c>
      <c r="M9" s="468">
        <f aca="true" t="shared" si="3" ref="M9:T9">SUM(M13:M30)</f>
        <v>95026</v>
      </c>
      <c r="N9" s="468">
        <f t="shared" si="3"/>
        <v>47532</v>
      </c>
      <c r="O9" s="468">
        <f t="shared" si="3"/>
        <v>23505</v>
      </c>
      <c r="P9" s="468">
        <f t="shared" si="3"/>
        <v>24027</v>
      </c>
      <c r="Q9" s="468">
        <f t="shared" si="3"/>
        <v>45772</v>
      </c>
      <c r="R9" s="468">
        <f t="shared" si="3"/>
        <v>25906</v>
      </c>
      <c r="S9" s="468">
        <f t="shared" si="3"/>
        <v>19866</v>
      </c>
      <c r="T9" s="468">
        <f t="shared" si="3"/>
        <v>1722</v>
      </c>
      <c r="U9" s="578">
        <f>M9/W9*100</f>
        <v>4.977192364038049</v>
      </c>
      <c r="V9" s="594">
        <f>D9-M9</f>
        <v>7466</v>
      </c>
      <c r="W9" s="560">
        <f>'第１表(その１）'!C9</f>
        <v>1909229</v>
      </c>
    </row>
    <row r="10" spans="2:23" ht="13.5" customHeight="1">
      <c r="B10" s="481" t="s">
        <v>183</v>
      </c>
      <c r="C10" s="477">
        <f aca="true" t="shared" si="4" ref="C10:K10">C32+C36+C42+C45+C49+C54+C60+C64+C68+C71</f>
        <v>31467</v>
      </c>
      <c r="D10" s="477">
        <f t="shared" si="4"/>
        <v>15104</v>
      </c>
      <c r="E10" s="477">
        <f t="shared" si="4"/>
        <v>9616</v>
      </c>
      <c r="F10" s="468">
        <f t="shared" si="4"/>
        <v>4721</v>
      </c>
      <c r="G10" s="468">
        <f t="shared" si="4"/>
        <v>4895</v>
      </c>
      <c r="H10" s="477">
        <f t="shared" si="4"/>
        <v>5313</v>
      </c>
      <c r="I10" s="477">
        <f t="shared" si="4"/>
        <v>3047</v>
      </c>
      <c r="J10" s="477">
        <f t="shared" si="4"/>
        <v>2266</v>
      </c>
      <c r="K10" s="477">
        <f t="shared" si="4"/>
        <v>175</v>
      </c>
      <c r="L10" s="578">
        <f>D10/W10*100</f>
        <v>3.6292163449293335</v>
      </c>
      <c r="M10" s="477">
        <f aca="true" t="shared" si="5" ref="M10:T10">M32+M36+M42+M45+M49+M54+M60+M64+M68+M71</f>
        <v>16363</v>
      </c>
      <c r="N10" s="477">
        <f t="shared" si="5"/>
        <v>10757</v>
      </c>
      <c r="O10" s="477">
        <f t="shared" si="5"/>
        <v>5219</v>
      </c>
      <c r="P10" s="477">
        <f t="shared" si="5"/>
        <v>5538</v>
      </c>
      <c r="Q10" s="477">
        <f t="shared" si="5"/>
        <v>5431</v>
      </c>
      <c r="R10" s="477">
        <f>R32+R36+R42+R45+R49+R54+R60+R64+R68+R71</f>
        <v>2971</v>
      </c>
      <c r="S10" s="477">
        <f t="shared" si="5"/>
        <v>2460</v>
      </c>
      <c r="T10" s="477">
        <f t="shared" si="5"/>
        <v>175</v>
      </c>
      <c r="U10" s="578">
        <f>M10/W10*100</f>
        <v>3.9317311342742767</v>
      </c>
      <c r="V10" s="594">
        <f>D10-M10</f>
        <v>-1259</v>
      </c>
      <c r="W10" s="560">
        <f>'第１表(その１）'!C10</f>
        <v>416178</v>
      </c>
    </row>
    <row r="11" spans="2:23" ht="13.5" customHeight="1">
      <c r="B11" s="482"/>
      <c r="C11" s="579"/>
      <c r="D11" s="409"/>
      <c r="E11" s="409"/>
      <c r="F11" s="409"/>
      <c r="G11" s="409"/>
      <c r="H11" s="409"/>
      <c r="I11" s="409"/>
      <c r="J11" s="409"/>
      <c r="K11" s="409"/>
      <c r="L11" s="580"/>
      <c r="M11" s="409"/>
      <c r="N11" s="409"/>
      <c r="O11" s="409"/>
      <c r="P11" s="409"/>
      <c r="Q11" s="409"/>
      <c r="R11" s="409"/>
      <c r="S11" s="409"/>
      <c r="T11" s="409"/>
      <c r="U11" s="580"/>
      <c r="V11" s="595"/>
      <c r="W11" s="560"/>
    </row>
    <row r="12" spans="2:23" s="577" customFormat="1" ht="13.5" customHeight="1">
      <c r="B12" s="467" t="s">
        <v>31</v>
      </c>
      <c r="C12" s="581">
        <f aca="true" t="shared" si="6" ref="C12:C17">D12+M12</f>
        <v>138102</v>
      </c>
      <c r="D12" s="478">
        <f aca="true" t="shared" si="7" ref="D12:K12">SUM(D13:D17)</f>
        <v>74087</v>
      </c>
      <c r="E12" s="478">
        <f t="shared" si="7"/>
        <v>33187</v>
      </c>
      <c r="F12" s="478">
        <f t="shared" si="7"/>
        <v>16104</v>
      </c>
      <c r="G12" s="478">
        <f t="shared" si="7"/>
        <v>17083</v>
      </c>
      <c r="H12" s="478">
        <f t="shared" si="7"/>
        <v>39838</v>
      </c>
      <c r="I12" s="478">
        <f t="shared" si="7"/>
        <v>23174</v>
      </c>
      <c r="J12" s="478">
        <f t="shared" si="7"/>
        <v>16664</v>
      </c>
      <c r="K12" s="478">
        <f t="shared" si="7"/>
        <v>1062</v>
      </c>
      <c r="L12" s="576">
        <f aca="true" t="shared" si="8" ref="L12:L17">D12/W12*100</f>
        <v>6.9835617135634</v>
      </c>
      <c r="M12" s="478">
        <f aca="true" t="shared" si="9" ref="M12:T12">SUM(M13:M17)</f>
        <v>64015</v>
      </c>
      <c r="N12" s="478">
        <f t="shared" si="9"/>
        <v>29709</v>
      </c>
      <c r="O12" s="478">
        <f t="shared" si="9"/>
        <v>14707</v>
      </c>
      <c r="P12" s="478">
        <f t="shared" si="9"/>
        <v>15002</v>
      </c>
      <c r="Q12" s="478">
        <f t="shared" si="9"/>
        <v>32937</v>
      </c>
      <c r="R12" s="478">
        <f t="shared" si="9"/>
        <v>18682</v>
      </c>
      <c r="S12" s="478">
        <f t="shared" si="9"/>
        <v>14255</v>
      </c>
      <c r="T12" s="478">
        <f t="shared" si="9"/>
        <v>1369</v>
      </c>
      <c r="U12" s="576">
        <f aca="true" t="shared" si="10" ref="U12:U17">M12/W12*100</f>
        <v>6.034158531102098</v>
      </c>
      <c r="V12" s="593">
        <f aca="true" t="shared" si="11" ref="V12:V17">D12-M12</f>
        <v>10072</v>
      </c>
      <c r="W12" s="560">
        <f>'第１表(その１）'!C12</f>
        <v>1060877</v>
      </c>
    </row>
    <row r="13" spans="2:23" ht="13.5" customHeight="1">
      <c r="B13" s="486" t="s">
        <v>32</v>
      </c>
      <c r="C13" s="582">
        <f>D13+M13</f>
        <v>43046</v>
      </c>
      <c r="D13" s="495">
        <f>SUM(E13,H13,K13)</f>
        <v>23891</v>
      </c>
      <c r="E13" s="495">
        <f>SUM(F13:G13)</f>
        <v>9586</v>
      </c>
      <c r="F13" s="495">
        <v>4509</v>
      </c>
      <c r="G13" s="495">
        <v>5077</v>
      </c>
      <c r="H13" s="495">
        <f>SUM(I13:J13)</f>
        <v>13966</v>
      </c>
      <c r="I13" s="495">
        <v>8213</v>
      </c>
      <c r="J13" s="495">
        <v>5753</v>
      </c>
      <c r="K13" s="495">
        <v>339</v>
      </c>
      <c r="L13" s="578">
        <f>D13/W13*100</f>
        <v>7.978693205537095</v>
      </c>
      <c r="M13" s="495">
        <f>SUM(N13,Q13,T13)</f>
        <v>19155</v>
      </c>
      <c r="N13" s="495">
        <f>SUM(O13:P13)</f>
        <v>7276</v>
      </c>
      <c r="O13" s="495">
        <v>3530</v>
      </c>
      <c r="P13" s="495">
        <v>3746</v>
      </c>
      <c r="Q13" s="495">
        <f>SUM(R13:S13)</f>
        <v>11118</v>
      </c>
      <c r="R13" s="495">
        <v>6381</v>
      </c>
      <c r="S13" s="495">
        <v>4737</v>
      </c>
      <c r="T13" s="495">
        <v>761</v>
      </c>
      <c r="U13" s="578">
        <f>M13/W13*100</f>
        <v>6.397047773306394</v>
      </c>
      <c r="V13" s="594">
        <f t="shared" si="11"/>
        <v>4736</v>
      </c>
      <c r="W13" s="560">
        <f>'第１表(その１）'!C13</f>
        <v>299435</v>
      </c>
    </row>
    <row r="14" spans="2:23" ht="13.5" customHeight="1">
      <c r="B14" s="486" t="s">
        <v>33</v>
      </c>
      <c r="C14" s="582">
        <f t="shared" si="6"/>
        <v>27352</v>
      </c>
      <c r="D14" s="495">
        <f>SUM(E14,H14,K14)</f>
        <v>14149</v>
      </c>
      <c r="E14" s="495">
        <f>SUM(F14:G14)</f>
        <v>6835</v>
      </c>
      <c r="F14" s="495">
        <v>3367</v>
      </c>
      <c r="G14" s="495">
        <v>3468</v>
      </c>
      <c r="H14" s="495">
        <f>SUM(I14:J14)</f>
        <v>7070</v>
      </c>
      <c r="I14" s="495">
        <v>4137</v>
      </c>
      <c r="J14" s="495">
        <v>2933</v>
      </c>
      <c r="K14" s="495">
        <v>244</v>
      </c>
      <c r="L14" s="578">
        <f t="shared" si="8"/>
        <v>7.424023002980314</v>
      </c>
      <c r="M14" s="495">
        <f>SUM(N14,Q14,T14)</f>
        <v>13203</v>
      </c>
      <c r="N14" s="495">
        <f>SUM(O14:P14)</f>
        <v>6972</v>
      </c>
      <c r="O14" s="495">
        <v>3517</v>
      </c>
      <c r="P14" s="495">
        <v>3455</v>
      </c>
      <c r="Q14" s="495">
        <f>SUM(R14:S14)</f>
        <v>6065</v>
      </c>
      <c r="R14" s="495">
        <v>3477</v>
      </c>
      <c r="S14" s="495">
        <v>2588</v>
      </c>
      <c r="T14" s="495">
        <v>166</v>
      </c>
      <c r="U14" s="578">
        <f>M14/W14*100</f>
        <v>6.927653947865508</v>
      </c>
      <c r="V14" s="594">
        <f t="shared" si="11"/>
        <v>946</v>
      </c>
      <c r="W14" s="560">
        <f>'第１表(その１）'!C14</f>
        <v>190584</v>
      </c>
    </row>
    <row r="15" spans="2:23" ht="13.5" customHeight="1">
      <c r="B15" s="486" t="s">
        <v>34</v>
      </c>
      <c r="C15" s="582">
        <f t="shared" si="6"/>
        <v>17771</v>
      </c>
      <c r="D15" s="495">
        <f>SUM(E15,H15,K15)</f>
        <v>9273</v>
      </c>
      <c r="E15" s="495">
        <f>SUM(F15:G15)</f>
        <v>4392</v>
      </c>
      <c r="F15" s="495">
        <v>2217</v>
      </c>
      <c r="G15" s="495">
        <v>2175</v>
      </c>
      <c r="H15" s="495">
        <f>SUM(I15:J15)</f>
        <v>4691</v>
      </c>
      <c r="I15" s="495">
        <v>2800</v>
      </c>
      <c r="J15" s="495">
        <v>1891</v>
      </c>
      <c r="K15" s="495">
        <v>190</v>
      </c>
      <c r="L15" s="578">
        <f t="shared" si="8"/>
        <v>7.016282800157381</v>
      </c>
      <c r="M15" s="495">
        <f>SUM(N15,Q15,T15)</f>
        <v>8498</v>
      </c>
      <c r="N15" s="495">
        <f>SUM(O15:P15)</f>
        <v>4488</v>
      </c>
      <c r="O15" s="495">
        <v>2252</v>
      </c>
      <c r="P15" s="495">
        <v>2236</v>
      </c>
      <c r="Q15" s="495">
        <f>SUM(R15:S15)</f>
        <v>3891</v>
      </c>
      <c r="R15" s="495">
        <v>2216</v>
      </c>
      <c r="S15" s="495">
        <v>1675</v>
      </c>
      <c r="T15" s="495">
        <v>119</v>
      </c>
      <c r="U15" s="578">
        <f>M15/W15*100</f>
        <v>6.42989013649708</v>
      </c>
      <c r="V15" s="594">
        <f t="shared" si="11"/>
        <v>775</v>
      </c>
      <c r="W15" s="560">
        <f>'第１表(その１）'!C15</f>
        <v>132164</v>
      </c>
    </row>
    <row r="16" spans="2:23" ht="13.5" customHeight="1">
      <c r="B16" s="486" t="s">
        <v>36</v>
      </c>
      <c r="C16" s="582">
        <f t="shared" si="6"/>
        <v>25195</v>
      </c>
      <c r="D16" s="495">
        <f>SUM(E16,H16,K16)</f>
        <v>13429</v>
      </c>
      <c r="E16" s="495">
        <f>SUM(F16:G16)</f>
        <v>6224</v>
      </c>
      <c r="F16" s="495">
        <v>3056</v>
      </c>
      <c r="G16" s="495">
        <v>3168</v>
      </c>
      <c r="H16" s="495">
        <f>SUM(I16:J16)</f>
        <v>7037</v>
      </c>
      <c r="I16" s="495">
        <v>4032</v>
      </c>
      <c r="J16" s="495">
        <v>3005</v>
      </c>
      <c r="K16" s="495">
        <v>168</v>
      </c>
      <c r="L16" s="578">
        <f t="shared" si="8"/>
        <v>5.994741376616536</v>
      </c>
      <c r="M16" s="495">
        <f>SUM(N16,Q16,T16)</f>
        <v>11766</v>
      </c>
      <c r="N16" s="495">
        <f>SUM(O16:P16)</f>
        <v>5457</v>
      </c>
      <c r="O16" s="495">
        <v>2707</v>
      </c>
      <c r="P16" s="495">
        <v>2750</v>
      </c>
      <c r="Q16" s="495">
        <f>SUM(R16:S16)</f>
        <v>6093</v>
      </c>
      <c r="R16" s="495">
        <v>3478</v>
      </c>
      <c r="S16" s="495">
        <v>2615</v>
      </c>
      <c r="T16" s="495">
        <v>216</v>
      </c>
      <c r="U16" s="578">
        <f t="shared" si="10"/>
        <v>5.252373746166517</v>
      </c>
      <c r="V16" s="594">
        <f t="shared" si="11"/>
        <v>1663</v>
      </c>
      <c r="W16" s="560">
        <f>'第１表(その１）'!C16</f>
        <v>224013</v>
      </c>
    </row>
    <row r="17" spans="2:23" ht="13.5" customHeight="1">
      <c r="B17" s="486" t="s">
        <v>37</v>
      </c>
      <c r="C17" s="582">
        <f t="shared" si="6"/>
        <v>24738</v>
      </c>
      <c r="D17" s="495">
        <f>SUM(E17,H17,K17)</f>
        <v>13345</v>
      </c>
      <c r="E17" s="495">
        <f>SUM(F17:G17)</f>
        <v>6150</v>
      </c>
      <c r="F17" s="495">
        <v>2955</v>
      </c>
      <c r="G17" s="495">
        <v>3195</v>
      </c>
      <c r="H17" s="495">
        <f>SUM(I17:J17)</f>
        <v>7074</v>
      </c>
      <c r="I17" s="495">
        <v>3992</v>
      </c>
      <c r="J17" s="495">
        <v>3082</v>
      </c>
      <c r="K17" s="495">
        <v>121</v>
      </c>
      <c r="L17" s="578">
        <f t="shared" si="8"/>
        <v>6.216199850010015</v>
      </c>
      <c r="M17" s="495">
        <f>SUM(N17,Q17,T17)</f>
        <v>11393</v>
      </c>
      <c r="N17" s="495">
        <f>SUM(O17:P17)</f>
        <v>5516</v>
      </c>
      <c r="O17" s="495">
        <v>2701</v>
      </c>
      <c r="P17" s="495">
        <v>2815</v>
      </c>
      <c r="Q17" s="495">
        <f>SUM(R17:S17)</f>
        <v>5770</v>
      </c>
      <c r="R17" s="495">
        <v>3130</v>
      </c>
      <c r="S17" s="495">
        <v>2640</v>
      </c>
      <c r="T17" s="495">
        <v>107</v>
      </c>
      <c r="U17" s="578">
        <f t="shared" si="10"/>
        <v>5.3069437910201644</v>
      </c>
      <c r="V17" s="594">
        <f t="shared" si="11"/>
        <v>1952</v>
      </c>
      <c r="W17" s="560">
        <f>'第１表(その１）'!C17</f>
        <v>214681</v>
      </c>
    </row>
    <row r="18" spans="2:23" ht="13.5" customHeight="1">
      <c r="B18" s="482"/>
      <c r="C18" s="579"/>
      <c r="D18" s="409"/>
      <c r="E18" s="409"/>
      <c r="F18" s="409"/>
      <c r="G18" s="409"/>
      <c r="H18" s="409"/>
      <c r="I18" s="409"/>
      <c r="J18" s="409"/>
      <c r="K18" s="409"/>
      <c r="L18" s="580"/>
      <c r="M18" s="409"/>
      <c r="N18" s="409"/>
      <c r="O18" s="409"/>
      <c r="P18" s="409"/>
      <c r="Q18" s="409"/>
      <c r="R18" s="409"/>
      <c r="S18" s="409"/>
      <c r="T18" s="409"/>
      <c r="U18" s="580"/>
      <c r="V18" s="595"/>
      <c r="W18" s="560"/>
    </row>
    <row r="19" spans="2:23" ht="13.5" customHeight="1">
      <c r="B19" s="486" t="s">
        <v>38</v>
      </c>
      <c r="C19" s="582">
        <f aca="true" t="shared" si="12" ref="C19:C30">D19+M19</f>
        <v>9565</v>
      </c>
      <c r="D19" s="495">
        <f aca="true" t="shared" si="13" ref="D19:D30">SUM(E19,H19,K19)</f>
        <v>4300</v>
      </c>
      <c r="E19" s="495">
        <f aca="true" t="shared" si="14" ref="E19:E30">SUM(F19:G19)</f>
        <v>2150</v>
      </c>
      <c r="F19" s="495">
        <v>1134</v>
      </c>
      <c r="G19" s="495">
        <v>1016</v>
      </c>
      <c r="H19" s="495">
        <f aca="true" t="shared" si="15" ref="H19:H30">SUM(I19:J19)</f>
        <v>2029</v>
      </c>
      <c r="I19" s="495">
        <v>1190</v>
      </c>
      <c r="J19" s="495">
        <v>839</v>
      </c>
      <c r="K19" s="495">
        <v>121</v>
      </c>
      <c r="L19" s="578">
        <f aca="true" t="shared" si="16" ref="L19:L30">D19/W19*100</f>
        <v>2.885092792635633</v>
      </c>
      <c r="M19" s="495">
        <f aca="true" t="shared" si="17" ref="M19:M30">SUM(N19,Q19,T19)</f>
        <v>5265</v>
      </c>
      <c r="N19" s="495">
        <f aca="true" t="shared" si="18" ref="N19:N30">SUM(O19:P19)</f>
        <v>3240</v>
      </c>
      <c r="O19" s="495">
        <v>1600</v>
      </c>
      <c r="P19" s="495">
        <v>1640</v>
      </c>
      <c r="Q19" s="495">
        <f aca="true" t="shared" si="19" ref="Q19:Q30">SUM(R19:S19)</f>
        <v>1926</v>
      </c>
      <c r="R19" s="495">
        <v>1025</v>
      </c>
      <c r="S19" s="495">
        <v>901</v>
      </c>
      <c r="T19" s="495">
        <v>99</v>
      </c>
      <c r="U19" s="578">
        <f aca="true" t="shared" si="20" ref="U19:U30">M19/W19*100</f>
        <v>3.532561291448048</v>
      </c>
      <c r="V19" s="594">
        <f aca="true" t="shared" si="21" ref="V19:V30">D19-M19</f>
        <v>-965</v>
      </c>
      <c r="W19" s="560">
        <f>'第１表(その１）'!C19</f>
        <v>149042</v>
      </c>
    </row>
    <row r="20" spans="2:23" ht="13.5" customHeight="1">
      <c r="B20" s="486" t="s">
        <v>39</v>
      </c>
      <c r="C20" s="582">
        <f t="shared" si="12"/>
        <v>3829</v>
      </c>
      <c r="D20" s="495">
        <f t="shared" si="13"/>
        <v>1759</v>
      </c>
      <c r="E20" s="495">
        <f t="shared" si="14"/>
        <v>1078</v>
      </c>
      <c r="F20" s="495">
        <v>538</v>
      </c>
      <c r="G20" s="495">
        <v>540</v>
      </c>
      <c r="H20" s="495">
        <f t="shared" si="15"/>
        <v>659</v>
      </c>
      <c r="I20" s="495">
        <v>330</v>
      </c>
      <c r="J20" s="495">
        <v>329</v>
      </c>
      <c r="K20" s="495">
        <v>22</v>
      </c>
      <c r="L20" s="578">
        <f t="shared" si="16"/>
        <v>3.1879225039418597</v>
      </c>
      <c r="M20" s="495">
        <f t="shared" si="17"/>
        <v>2070</v>
      </c>
      <c r="N20" s="495">
        <f t="shared" si="18"/>
        <v>1334</v>
      </c>
      <c r="O20" s="495">
        <v>643</v>
      </c>
      <c r="P20" s="495">
        <v>691</v>
      </c>
      <c r="Q20" s="495">
        <f t="shared" si="19"/>
        <v>700</v>
      </c>
      <c r="R20" s="495">
        <v>345</v>
      </c>
      <c r="S20" s="495">
        <v>355</v>
      </c>
      <c r="T20" s="495">
        <v>36</v>
      </c>
      <c r="U20" s="578">
        <f t="shared" si="20"/>
        <v>3.751563151313047</v>
      </c>
      <c r="V20" s="594">
        <f t="shared" si="21"/>
        <v>-311</v>
      </c>
      <c r="W20" s="560">
        <f>'第１表(その１）'!C20</f>
        <v>55177</v>
      </c>
    </row>
    <row r="21" spans="2:23" ht="13.5" customHeight="1">
      <c r="B21" s="486" t="s">
        <v>41</v>
      </c>
      <c r="C21" s="582">
        <f t="shared" si="12"/>
        <v>3553</v>
      </c>
      <c r="D21" s="495">
        <f t="shared" si="13"/>
        <v>1401</v>
      </c>
      <c r="E21" s="495">
        <f t="shared" si="14"/>
        <v>520</v>
      </c>
      <c r="F21" s="495">
        <v>284</v>
      </c>
      <c r="G21" s="495">
        <v>236</v>
      </c>
      <c r="H21" s="495">
        <f t="shared" si="15"/>
        <v>844</v>
      </c>
      <c r="I21" s="495">
        <v>500</v>
      </c>
      <c r="J21" s="495">
        <v>344</v>
      </c>
      <c r="K21" s="495">
        <v>37</v>
      </c>
      <c r="L21" s="578">
        <f t="shared" si="16"/>
        <v>2.0649097983728333</v>
      </c>
      <c r="M21" s="495">
        <f t="shared" si="17"/>
        <v>2152</v>
      </c>
      <c r="N21" s="495">
        <f t="shared" si="18"/>
        <v>1087</v>
      </c>
      <c r="O21" s="495">
        <v>521</v>
      </c>
      <c r="P21" s="495">
        <v>566</v>
      </c>
      <c r="Q21" s="495">
        <f t="shared" si="19"/>
        <v>1054</v>
      </c>
      <c r="R21" s="495">
        <v>586</v>
      </c>
      <c r="S21" s="495">
        <v>468</v>
      </c>
      <c r="T21" s="495">
        <v>11</v>
      </c>
      <c r="U21" s="578">
        <f t="shared" si="20"/>
        <v>3.17179577879967</v>
      </c>
      <c r="V21" s="594">
        <f t="shared" si="21"/>
        <v>-751</v>
      </c>
      <c r="W21" s="560">
        <f>'第１表(その１）'!C21</f>
        <v>67848</v>
      </c>
    </row>
    <row r="22" spans="2:23" ht="13.5" customHeight="1">
      <c r="B22" s="486" t="s">
        <v>42</v>
      </c>
      <c r="C22" s="582">
        <f t="shared" si="12"/>
        <v>2033</v>
      </c>
      <c r="D22" s="495">
        <f t="shared" si="13"/>
        <v>948</v>
      </c>
      <c r="E22" s="495">
        <f t="shared" si="14"/>
        <v>434</v>
      </c>
      <c r="F22" s="495">
        <v>216</v>
      </c>
      <c r="G22" s="495">
        <v>218</v>
      </c>
      <c r="H22" s="495">
        <f t="shared" si="15"/>
        <v>506</v>
      </c>
      <c r="I22" s="495">
        <v>269</v>
      </c>
      <c r="J22" s="495">
        <v>237</v>
      </c>
      <c r="K22" s="495">
        <v>8</v>
      </c>
      <c r="L22" s="578">
        <f t="shared" si="16"/>
        <v>2.595340433104279</v>
      </c>
      <c r="M22" s="495">
        <f t="shared" si="17"/>
        <v>1085</v>
      </c>
      <c r="N22" s="495">
        <f t="shared" si="18"/>
        <v>561</v>
      </c>
      <c r="O22" s="495">
        <v>271</v>
      </c>
      <c r="P22" s="495">
        <v>290</v>
      </c>
      <c r="Q22" s="495">
        <f t="shared" si="19"/>
        <v>507</v>
      </c>
      <c r="R22" s="495">
        <v>286</v>
      </c>
      <c r="S22" s="495">
        <v>221</v>
      </c>
      <c r="T22" s="495">
        <v>17</v>
      </c>
      <c r="U22" s="578">
        <f t="shared" si="20"/>
        <v>2.9704054535001507</v>
      </c>
      <c r="V22" s="594">
        <f t="shared" si="21"/>
        <v>-137</v>
      </c>
      <c r="W22" s="560">
        <f>'第１表(その１）'!C22</f>
        <v>36527</v>
      </c>
    </row>
    <row r="23" spans="2:23" ht="13.5" customHeight="1">
      <c r="B23" s="486" t="s">
        <v>43</v>
      </c>
      <c r="C23" s="582">
        <f t="shared" si="12"/>
        <v>7194</v>
      </c>
      <c r="D23" s="495">
        <f t="shared" si="13"/>
        <v>3940</v>
      </c>
      <c r="E23" s="495">
        <f t="shared" si="14"/>
        <v>2454</v>
      </c>
      <c r="F23" s="495">
        <v>1262</v>
      </c>
      <c r="G23" s="495">
        <v>1192</v>
      </c>
      <c r="H23" s="495">
        <f t="shared" si="15"/>
        <v>1470</v>
      </c>
      <c r="I23" s="495">
        <v>813</v>
      </c>
      <c r="J23" s="495">
        <v>657</v>
      </c>
      <c r="K23" s="495">
        <v>16</v>
      </c>
      <c r="L23" s="578">
        <f t="shared" si="16"/>
        <v>5.421023665382499</v>
      </c>
      <c r="M23" s="495">
        <f t="shared" si="17"/>
        <v>3254</v>
      </c>
      <c r="N23" s="495">
        <f t="shared" si="18"/>
        <v>1885</v>
      </c>
      <c r="O23" s="495">
        <v>965</v>
      </c>
      <c r="P23" s="495">
        <v>920</v>
      </c>
      <c r="Q23" s="495">
        <f t="shared" si="19"/>
        <v>1363</v>
      </c>
      <c r="R23" s="495">
        <v>730</v>
      </c>
      <c r="S23" s="495">
        <v>633</v>
      </c>
      <c r="T23" s="495">
        <v>6</v>
      </c>
      <c r="U23" s="578">
        <f t="shared" si="20"/>
        <v>4.477160154100165</v>
      </c>
      <c r="V23" s="594">
        <f t="shared" si="21"/>
        <v>686</v>
      </c>
      <c r="W23" s="560">
        <f>'第１表(その１）'!C23</f>
        <v>72680</v>
      </c>
    </row>
    <row r="24" spans="2:23" ht="13.5" customHeight="1">
      <c r="B24" s="486" t="s">
        <v>44</v>
      </c>
      <c r="C24" s="582">
        <f t="shared" si="12"/>
        <v>2028</v>
      </c>
      <c r="D24" s="495">
        <f t="shared" si="13"/>
        <v>955</v>
      </c>
      <c r="E24" s="495">
        <f t="shared" si="14"/>
        <v>522</v>
      </c>
      <c r="F24" s="495">
        <v>264</v>
      </c>
      <c r="G24" s="495">
        <v>258</v>
      </c>
      <c r="H24" s="495">
        <f t="shared" si="15"/>
        <v>424</v>
      </c>
      <c r="I24" s="495">
        <v>254</v>
      </c>
      <c r="J24" s="495">
        <v>170</v>
      </c>
      <c r="K24" s="495">
        <v>9</v>
      </c>
      <c r="L24" s="578">
        <f t="shared" si="16"/>
        <v>3.0948214401451812</v>
      </c>
      <c r="M24" s="495">
        <f t="shared" si="17"/>
        <v>1073</v>
      </c>
      <c r="N24" s="495">
        <f t="shared" si="18"/>
        <v>643</v>
      </c>
      <c r="O24" s="495">
        <v>298</v>
      </c>
      <c r="P24" s="495">
        <v>345</v>
      </c>
      <c r="Q24" s="495">
        <f t="shared" si="19"/>
        <v>418</v>
      </c>
      <c r="R24" s="495">
        <v>267</v>
      </c>
      <c r="S24" s="495">
        <v>151</v>
      </c>
      <c r="T24" s="495">
        <v>12</v>
      </c>
      <c r="U24" s="578">
        <f t="shared" si="20"/>
        <v>3.477218225419664</v>
      </c>
      <c r="V24" s="594">
        <f t="shared" si="21"/>
        <v>-118</v>
      </c>
      <c r="W24" s="560">
        <f>'第１表(その１）'!C24</f>
        <v>30858</v>
      </c>
    </row>
    <row r="25" spans="2:23" ht="13.5" customHeight="1">
      <c r="B25" s="486" t="s">
        <v>45</v>
      </c>
      <c r="C25" s="582">
        <f t="shared" si="12"/>
        <v>8428</v>
      </c>
      <c r="D25" s="495">
        <f t="shared" si="13"/>
        <v>4286</v>
      </c>
      <c r="E25" s="495">
        <f t="shared" si="14"/>
        <v>2090</v>
      </c>
      <c r="F25" s="495">
        <v>1078</v>
      </c>
      <c r="G25" s="495">
        <v>1012</v>
      </c>
      <c r="H25" s="495">
        <f t="shared" si="15"/>
        <v>2137</v>
      </c>
      <c r="I25" s="495">
        <v>1445</v>
      </c>
      <c r="J25" s="495">
        <v>692</v>
      </c>
      <c r="K25" s="495">
        <v>59</v>
      </c>
      <c r="L25" s="578">
        <f t="shared" si="16"/>
        <v>6.932022190234356</v>
      </c>
      <c r="M25" s="495">
        <f t="shared" si="17"/>
        <v>4142</v>
      </c>
      <c r="N25" s="495">
        <f t="shared" si="18"/>
        <v>2190</v>
      </c>
      <c r="O25" s="495">
        <v>1152</v>
      </c>
      <c r="P25" s="495">
        <v>1038</v>
      </c>
      <c r="Q25" s="495">
        <f t="shared" si="19"/>
        <v>1919</v>
      </c>
      <c r="R25" s="495">
        <v>1253</v>
      </c>
      <c r="S25" s="495">
        <v>666</v>
      </c>
      <c r="T25" s="495">
        <v>33</v>
      </c>
      <c r="U25" s="578">
        <f t="shared" si="20"/>
        <v>6.699121771337074</v>
      </c>
      <c r="V25" s="594">
        <f t="shared" si="21"/>
        <v>144</v>
      </c>
      <c r="W25" s="560">
        <f>'第１表(その１）'!C25</f>
        <v>61829</v>
      </c>
    </row>
    <row r="26" spans="2:23" ht="13.5" customHeight="1">
      <c r="B26" s="486" t="s">
        <v>46</v>
      </c>
      <c r="C26" s="582">
        <f t="shared" si="12"/>
        <v>3920</v>
      </c>
      <c r="D26" s="495">
        <f t="shared" si="13"/>
        <v>1880</v>
      </c>
      <c r="E26" s="495">
        <f t="shared" si="14"/>
        <v>923</v>
      </c>
      <c r="F26" s="495">
        <v>460</v>
      </c>
      <c r="G26" s="495">
        <v>463</v>
      </c>
      <c r="H26" s="495">
        <f t="shared" si="15"/>
        <v>928</v>
      </c>
      <c r="I26" s="495">
        <v>571</v>
      </c>
      <c r="J26" s="495">
        <v>357</v>
      </c>
      <c r="K26" s="495">
        <v>29</v>
      </c>
      <c r="L26" s="578">
        <f t="shared" si="16"/>
        <v>4.306099544194782</v>
      </c>
      <c r="M26" s="495">
        <f t="shared" si="17"/>
        <v>2040</v>
      </c>
      <c r="N26" s="495">
        <f t="shared" si="18"/>
        <v>1212</v>
      </c>
      <c r="O26" s="495">
        <v>614</v>
      </c>
      <c r="P26" s="495">
        <v>598</v>
      </c>
      <c r="Q26" s="495">
        <f t="shared" si="19"/>
        <v>814</v>
      </c>
      <c r="R26" s="495">
        <v>493</v>
      </c>
      <c r="S26" s="495">
        <v>321</v>
      </c>
      <c r="T26" s="495">
        <v>14</v>
      </c>
      <c r="U26" s="578">
        <f t="shared" si="20"/>
        <v>4.67257610114753</v>
      </c>
      <c r="V26" s="594">
        <f t="shared" si="21"/>
        <v>-160</v>
      </c>
      <c r="W26" s="560">
        <f>'第１表(その１）'!C26</f>
        <v>43659</v>
      </c>
    </row>
    <row r="27" spans="2:23" ht="13.5" customHeight="1">
      <c r="B27" s="486" t="s">
        <v>93</v>
      </c>
      <c r="C27" s="582">
        <f t="shared" si="12"/>
        <v>3788</v>
      </c>
      <c r="D27" s="495">
        <f t="shared" si="13"/>
        <v>1808</v>
      </c>
      <c r="E27" s="495">
        <f t="shared" si="14"/>
        <v>1092</v>
      </c>
      <c r="F27" s="495">
        <v>553</v>
      </c>
      <c r="G27" s="495">
        <v>539</v>
      </c>
      <c r="H27" s="495">
        <f t="shared" si="15"/>
        <v>706</v>
      </c>
      <c r="I27" s="495">
        <v>381</v>
      </c>
      <c r="J27" s="495">
        <v>325</v>
      </c>
      <c r="K27" s="495">
        <v>10</v>
      </c>
      <c r="L27" s="578">
        <f t="shared" si="16"/>
        <v>2.1781295553387063</v>
      </c>
      <c r="M27" s="495">
        <f t="shared" si="17"/>
        <v>1980</v>
      </c>
      <c r="N27" s="495">
        <f t="shared" si="18"/>
        <v>1163</v>
      </c>
      <c r="O27" s="495">
        <v>540</v>
      </c>
      <c r="P27" s="495">
        <v>623</v>
      </c>
      <c r="Q27" s="495">
        <f t="shared" si="19"/>
        <v>796</v>
      </c>
      <c r="R27" s="495">
        <v>405</v>
      </c>
      <c r="S27" s="495">
        <v>391</v>
      </c>
      <c r="T27" s="495">
        <v>21</v>
      </c>
      <c r="U27" s="578">
        <f t="shared" si="20"/>
        <v>2.3853409953377422</v>
      </c>
      <c r="V27" s="594">
        <f t="shared" si="21"/>
        <v>-172</v>
      </c>
      <c r="W27" s="560">
        <f>'第１表(その１）'!C27</f>
        <v>83007</v>
      </c>
    </row>
    <row r="28" spans="2:23" ht="13.5" customHeight="1">
      <c r="B28" s="482" t="s">
        <v>110</v>
      </c>
      <c r="C28" s="582">
        <f t="shared" si="12"/>
        <v>3134</v>
      </c>
      <c r="D28" s="495">
        <f t="shared" si="13"/>
        <v>1379</v>
      </c>
      <c r="E28" s="495">
        <f t="shared" si="14"/>
        <v>670</v>
      </c>
      <c r="F28" s="495">
        <v>336</v>
      </c>
      <c r="G28" s="495">
        <v>334</v>
      </c>
      <c r="H28" s="495">
        <f t="shared" si="15"/>
        <v>703</v>
      </c>
      <c r="I28" s="495">
        <v>390</v>
      </c>
      <c r="J28" s="495">
        <v>313</v>
      </c>
      <c r="K28" s="495">
        <v>6</v>
      </c>
      <c r="L28" s="578">
        <f t="shared" si="16"/>
        <v>1.8910876153645724</v>
      </c>
      <c r="M28" s="495">
        <f t="shared" si="17"/>
        <v>1755</v>
      </c>
      <c r="N28" s="495">
        <f t="shared" si="18"/>
        <v>962</v>
      </c>
      <c r="O28" s="495">
        <v>462</v>
      </c>
      <c r="P28" s="495">
        <v>500</v>
      </c>
      <c r="Q28" s="495">
        <f t="shared" si="19"/>
        <v>769</v>
      </c>
      <c r="R28" s="495">
        <v>418</v>
      </c>
      <c r="S28" s="495">
        <v>351</v>
      </c>
      <c r="T28" s="495">
        <v>24</v>
      </c>
      <c r="U28" s="578">
        <f t="shared" si="20"/>
        <v>2.406714115275435</v>
      </c>
      <c r="V28" s="594">
        <f t="shared" si="21"/>
        <v>-376</v>
      </c>
      <c r="W28" s="560">
        <f>'第１表(その１）'!C28</f>
        <v>72921</v>
      </c>
    </row>
    <row r="29" spans="2:23" ht="13.5" customHeight="1">
      <c r="B29" s="486" t="s">
        <v>48</v>
      </c>
      <c r="C29" s="582">
        <f t="shared" si="12"/>
        <v>3595</v>
      </c>
      <c r="D29" s="495">
        <f t="shared" si="13"/>
        <v>1629</v>
      </c>
      <c r="E29" s="495">
        <f t="shared" si="14"/>
        <v>999</v>
      </c>
      <c r="F29" s="495">
        <v>483</v>
      </c>
      <c r="G29" s="495">
        <v>516</v>
      </c>
      <c r="H29" s="495">
        <f t="shared" si="15"/>
        <v>620</v>
      </c>
      <c r="I29" s="495">
        <v>391</v>
      </c>
      <c r="J29" s="495">
        <v>229</v>
      </c>
      <c r="K29" s="495">
        <v>10</v>
      </c>
      <c r="L29" s="578">
        <f t="shared" si="16"/>
        <v>4.068939677781941</v>
      </c>
      <c r="M29" s="495">
        <f t="shared" si="17"/>
        <v>1966</v>
      </c>
      <c r="N29" s="495">
        <f t="shared" si="18"/>
        <v>1252</v>
      </c>
      <c r="O29" s="495">
        <v>618</v>
      </c>
      <c r="P29" s="495">
        <v>634</v>
      </c>
      <c r="Q29" s="495">
        <f t="shared" si="19"/>
        <v>702</v>
      </c>
      <c r="R29" s="495">
        <v>412</v>
      </c>
      <c r="S29" s="495">
        <v>290</v>
      </c>
      <c r="T29" s="495">
        <v>12</v>
      </c>
      <c r="U29" s="578">
        <f t="shared" si="20"/>
        <v>4.910703134757088</v>
      </c>
      <c r="V29" s="594">
        <f t="shared" si="21"/>
        <v>-337</v>
      </c>
      <c r="W29" s="560">
        <f>'第１表(その１）'!C29</f>
        <v>40035</v>
      </c>
    </row>
    <row r="30" spans="2:23" ht="13.5" customHeight="1">
      <c r="B30" s="486" t="s">
        <v>111</v>
      </c>
      <c r="C30" s="582">
        <f t="shared" si="12"/>
        <v>8349</v>
      </c>
      <c r="D30" s="495">
        <f t="shared" si="13"/>
        <v>4120</v>
      </c>
      <c r="E30" s="495">
        <f t="shared" si="14"/>
        <v>2270</v>
      </c>
      <c r="F30" s="495">
        <v>1139</v>
      </c>
      <c r="G30" s="495">
        <v>1131</v>
      </c>
      <c r="H30" s="495">
        <f t="shared" si="15"/>
        <v>1796</v>
      </c>
      <c r="I30" s="495">
        <v>1042</v>
      </c>
      <c r="J30" s="495">
        <v>754</v>
      </c>
      <c r="K30" s="495">
        <v>54</v>
      </c>
      <c r="L30" s="578">
        <f t="shared" si="16"/>
        <v>3.0570828603017013</v>
      </c>
      <c r="M30" s="495">
        <f t="shared" si="17"/>
        <v>4229</v>
      </c>
      <c r="N30" s="495">
        <f t="shared" si="18"/>
        <v>2294</v>
      </c>
      <c r="O30" s="495">
        <v>1114</v>
      </c>
      <c r="P30" s="495">
        <v>1180</v>
      </c>
      <c r="Q30" s="495">
        <f t="shared" si="19"/>
        <v>1867</v>
      </c>
      <c r="R30" s="495">
        <v>1004</v>
      </c>
      <c r="S30" s="495">
        <v>863</v>
      </c>
      <c r="T30" s="495">
        <v>68</v>
      </c>
      <c r="U30" s="578">
        <f t="shared" si="20"/>
        <v>3.137961994227159</v>
      </c>
      <c r="V30" s="594">
        <f t="shared" si="21"/>
        <v>-109</v>
      </c>
      <c r="W30" s="560">
        <f>'第１表(その１）'!C30</f>
        <v>134769</v>
      </c>
    </row>
    <row r="31" spans="2:23" ht="13.5" customHeight="1">
      <c r="B31" s="486"/>
      <c r="C31" s="582"/>
      <c r="D31" s="409"/>
      <c r="E31" s="409"/>
      <c r="F31" s="409"/>
      <c r="G31" s="409"/>
      <c r="H31" s="409"/>
      <c r="I31" s="409"/>
      <c r="J31" s="409"/>
      <c r="K31" s="409"/>
      <c r="L31" s="580"/>
      <c r="M31" s="409"/>
      <c r="N31" s="409"/>
      <c r="O31" s="409"/>
      <c r="P31" s="409"/>
      <c r="Q31" s="409"/>
      <c r="R31" s="409"/>
      <c r="S31" s="409"/>
      <c r="T31" s="409"/>
      <c r="U31" s="580"/>
      <c r="V31" s="594"/>
      <c r="W31" s="560"/>
    </row>
    <row r="32" spans="2:23" s="577" customFormat="1" ht="13.5" customHeight="1">
      <c r="B32" s="503" t="s">
        <v>51</v>
      </c>
      <c r="C32" s="581">
        <f aca="true" t="shared" si="22" ref="C32:K32">SUM(C33:C34)</f>
        <v>918</v>
      </c>
      <c r="D32" s="409">
        <f t="shared" si="22"/>
        <v>427</v>
      </c>
      <c r="E32" s="409">
        <f t="shared" si="22"/>
        <v>265</v>
      </c>
      <c r="F32" s="409">
        <f t="shared" si="22"/>
        <v>135</v>
      </c>
      <c r="G32" s="409">
        <f t="shared" si="22"/>
        <v>130</v>
      </c>
      <c r="H32" s="409">
        <f t="shared" si="22"/>
        <v>158</v>
      </c>
      <c r="I32" s="409">
        <f t="shared" si="22"/>
        <v>88</v>
      </c>
      <c r="J32" s="409">
        <f t="shared" si="22"/>
        <v>70</v>
      </c>
      <c r="K32" s="409">
        <f t="shared" si="22"/>
        <v>4</v>
      </c>
      <c r="L32" s="580">
        <f>D32/W32*100</f>
        <v>2.996701522913889</v>
      </c>
      <c r="M32" s="409">
        <f aca="true" t="shared" si="23" ref="M32:T32">SUM(M33:M34)</f>
        <v>491</v>
      </c>
      <c r="N32" s="409">
        <f t="shared" si="23"/>
        <v>309</v>
      </c>
      <c r="O32" s="409">
        <f t="shared" si="23"/>
        <v>134</v>
      </c>
      <c r="P32" s="409">
        <f t="shared" si="23"/>
        <v>175</v>
      </c>
      <c r="Q32" s="409">
        <f t="shared" si="23"/>
        <v>179</v>
      </c>
      <c r="R32" s="409">
        <f t="shared" si="23"/>
        <v>105</v>
      </c>
      <c r="S32" s="409">
        <f t="shared" si="23"/>
        <v>74</v>
      </c>
      <c r="T32" s="409">
        <f t="shared" si="23"/>
        <v>3</v>
      </c>
      <c r="U32" s="580">
        <f>M32/W32*100</f>
        <v>3.4458558495333005</v>
      </c>
      <c r="V32" s="593">
        <f>D32-M32</f>
        <v>-64</v>
      </c>
      <c r="W32" s="560">
        <f>'第１表(その１）'!C32</f>
        <v>14249</v>
      </c>
    </row>
    <row r="33" spans="2:23" ht="13.5" customHeight="1">
      <c r="B33" s="486" t="s">
        <v>52</v>
      </c>
      <c r="C33" s="582">
        <f>D33+M33</f>
        <v>771</v>
      </c>
      <c r="D33" s="495">
        <f>SUM(E33,H33,K33)</f>
        <v>367</v>
      </c>
      <c r="E33" s="495">
        <f>SUM(F33:G33)</f>
        <v>232</v>
      </c>
      <c r="F33" s="495">
        <v>114</v>
      </c>
      <c r="G33" s="495">
        <v>118</v>
      </c>
      <c r="H33" s="495">
        <f>SUM(I33:J33)</f>
        <v>131</v>
      </c>
      <c r="I33" s="495">
        <v>76</v>
      </c>
      <c r="J33" s="495">
        <v>55</v>
      </c>
      <c r="K33" s="495">
        <v>4</v>
      </c>
      <c r="L33" s="578">
        <f>D33/W33*100</f>
        <v>2.8982073758193163</v>
      </c>
      <c r="M33" s="495">
        <f>SUM(N33,Q33,T33)</f>
        <v>404</v>
      </c>
      <c r="N33" s="495">
        <f>SUM(O33:P33)</f>
        <v>270</v>
      </c>
      <c r="O33" s="495">
        <v>115</v>
      </c>
      <c r="P33" s="495">
        <v>155</v>
      </c>
      <c r="Q33" s="495">
        <f>SUM(R33:S33)</f>
        <v>134</v>
      </c>
      <c r="R33" s="495">
        <v>78</v>
      </c>
      <c r="S33" s="495">
        <v>56</v>
      </c>
      <c r="T33" s="495">
        <v>0</v>
      </c>
      <c r="U33" s="578">
        <f>M33/W33*100</f>
        <v>3.190397220247967</v>
      </c>
      <c r="V33" s="594">
        <f>D33-M33</f>
        <v>-37</v>
      </c>
      <c r="W33" s="560">
        <f>'第１表(その１）'!C33</f>
        <v>12663</v>
      </c>
    </row>
    <row r="34" spans="2:23" ht="13.5" customHeight="1">
      <c r="B34" s="486" t="s">
        <v>53</v>
      </c>
      <c r="C34" s="582">
        <f>D34+M34</f>
        <v>147</v>
      </c>
      <c r="D34" s="495">
        <f>SUM(E34,H34,K34)</f>
        <v>60</v>
      </c>
      <c r="E34" s="495">
        <f>SUM(F34:G34)</f>
        <v>33</v>
      </c>
      <c r="F34" s="495">
        <v>21</v>
      </c>
      <c r="G34" s="495">
        <v>12</v>
      </c>
      <c r="H34" s="495">
        <f>SUM(I34:J34)</f>
        <v>27</v>
      </c>
      <c r="I34" s="495">
        <v>12</v>
      </c>
      <c r="J34" s="495">
        <v>15</v>
      </c>
      <c r="K34" s="495">
        <v>0</v>
      </c>
      <c r="L34" s="578">
        <f>D34/W34*100</f>
        <v>3.783102143757881</v>
      </c>
      <c r="M34" s="495">
        <f>SUM(N34,Q34,T34)</f>
        <v>87</v>
      </c>
      <c r="N34" s="495">
        <f>SUM(O34:P34)</f>
        <v>39</v>
      </c>
      <c r="O34" s="495">
        <v>19</v>
      </c>
      <c r="P34" s="495">
        <v>20</v>
      </c>
      <c r="Q34" s="495">
        <f>SUM(R34:S34)</f>
        <v>45</v>
      </c>
      <c r="R34" s="495">
        <v>27</v>
      </c>
      <c r="S34" s="495">
        <v>18</v>
      </c>
      <c r="T34" s="495">
        <v>3</v>
      </c>
      <c r="U34" s="578">
        <f>M34/W34*100</f>
        <v>5.485498108448928</v>
      </c>
      <c r="V34" s="594">
        <f>D34-M34</f>
        <v>-27</v>
      </c>
      <c r="W34" s="560">
        <f>'第１表(その１）'!C34</f>
        <v>1586</v>
      </c>
    </row>
    <row r="35" spans="2:23" ht="13.5" customHeight="1">
      <c r="B35" s="486"/>
      <c r="C35" s="582"/>
      <c r="D35" s="409"/>
      <c r="E35" s="409"/>
      <c r="F35" s="409"/>
      <c r="G35" s="409"/>
      <c r="H35" s="409"/>
      <c r="I35" s="409"/>
      <c r="J35" s="409"/>
      <c r="K35" s="409"/>
      <c r="L35" s="580"/>
      <c r="M35" s="409"/>
      <c r="N35" s="409"/>
      <c r="O35" s="409"/>
      <c r="P35" s="409"/>
      <c r="Q35" s="409"/>
      <c r="R35" s="409"/>
      <c r="S35" s="409"/>
      <c r="T35" s="409"/>
      <c r="U35" s="580"/>
      <c r="V35" s="594"/>
      <c r="W35" s="560"/>
    </row>
    <row r="36" spans="2:23" s="577" customFormat="1" ht="13.5" customHeight="1">
      <c r="B36" s="467" t="s">
        <v>54</v>
      </c>
      <c r="C36" s="581">
        <f aca="true" t="shared" si="24" ref="C36:K36">SUM(C37:C40)</f>
        <v>6800</v>
      </c>
      <c r="D36" s="409">
        <f t="shared" si="24"/>
        <v>3402</v>
      </c>
      <c r="E36" s="409">
        <f t="shared" si="24"/>
        <v>2055</v>
      </c>
      <c r="F36" s="409">
        <f t="shared" si="24"/>
        <v>1043</v>
      </c>
      <c r="G36" s="409">
        <f t="shared" si="24"/>
        <v>1012</v>
      </c>
      <c r="H36" s="409">
        <f t="shared" si="24"/>
        <v>1326</v>
      </c>
      <c r="I36" s="409">
        <f t="shared" si="24"/>
        <v>798</v>
      </c>
      <c r="J36" s="409">
        <f t="shared" si="24"/>
        <v>528</v>
      </c>
      <c r="K36" s="409">
        <f t="shared" si="24"/>
        <v>21</v>
      </c>
      <c r="L36" s="580">
        <f>D36/W36*100</f>
        <v>4.029087119238239</v>
      </c>
      <c r="M36" s="409">
        <f aca="true" t="shared" si="25" ref="M36:T36">SUM(M37:M40)</f>
        <v>3398</v>
      </c>
      <c r="N36" s="409">
        <f t="shared" si="25"/>
        <v>2088</v>
      </c>
      <c r="O36" s="409">
        <f t="shared" si="25"/>
        <v>1056</v>
      </c>
      <c r="P36" s="409">
        <f t="shared" si="25"/>
        <v>1032</v>
      </c>
      <c r="Q36" s="409">
        <f t="shared" si="25"/>
        <v>1293</v>
      </c>
      <c r="R36" s="409">
        <f t="shared" si="25"/>
        <v>766</v>
      </c>
      <c r="S36" s="409">
        <f t="shared" si="25"/>
        <v>527</v>
      </c>
      <c r="T36" s="409">
        <f t="shared" si="25"/>
        <v>17</v>
      </c>
      <c r="U36" s="580">
        <f>M36/W36*100</f>
        <v>4.0243498034013925</v>
      </c>
      <c r="V36" s="594">
        <f>D36-M36</f>
        <v>4</v>
      </c>
      <c r="W36" s="560">
        <f>'第１表(その１）'!C36</f>
        <v>84436</v>
      </c>
    </row>
    <row r="37" spans="2:23" ht="13.5" customHeight="1">
      <c r="B37" s="486" t="s">
        <v>55</v>
      </c>
      <c r="C37" s="582">
        <f>D37+M37</f>
        <v>2067</v>
      </c>
      <c r="D37" s="495">
        <f>SUM(E37,H37,K37)</f>
        <v>1064</v>
      </c>
      <c r="E37" s="495">
        <f>SUM(F37:G37)</f>
        <v>693</v>
      </c>
      <c r="F37" s="495">
        <v>357</v>
      </c>
      <c r="G37" s="495">
        <v>336</v>
      </c>
      <c r="H37" s="495">
        <f>SUM(I37:J37)</f>
        <v>367</v>
      </c>
      <c r="I37" s="495">
        <v>215</v>
      </c>
      <c r="J37" s="495">
        <v>152</v>
      </c>
      <c r="K37" s="495">
        <v>4</v>
      </c>
      <c r="L37" s="578">
        <f>D37/W37*100</f>
        <v>4.4900198337342285</v>
      </c>
      <c r="M37" s="495">
        <f>SUM(N37,Q37,T37)</f>
        <v>1003</v>
      </c>
      <c r="N37" s="495">
        <f>SUM(O37:P37)</f>
        <v>653</v>
      </c>
      <c r="O37" s="495">
        <v>323</v>
      </c>
      <c r="P37" s="495">
        <v>330</v>
      </c>
      <c r="Q37" s="495">
        <f>SUM(R37:S37)</f>
        <v>345</v>
      </c>
      <c r="R37" s="495">
        <v>214</v>
      </c>
      <c r="S37" s="495">
        <v>131</v>
      </c>
      <c r="T37" s="495">
        <v>5</v>
      </c>
      <c r="U37" s="578">
        <f>M37/W37*100</f>
        <v>4.232603283116006</v>
      </c>
      <c r="V37" s="594">
        <f>D37-M37</f>
        <v>61</v>
      </c>
      <c r="W37" s="560">
        <f>'第１表(その１）'!C37</f>
        <v>23697</v>
      </c>
    </row>
    <row r="38" spans="2:23" ht="13.5" customHeight="1">
      <c r="B38" s="482" t="s">
        <v>56</v>
      </c>
      <c r="C38" s="582">
        <f>D38+M38</f>
        <v>751</v>
      </c>
      <c r="D38" s="495">
        <f>SUM(E38,H38,K38)</f>
        <v>326</v>
      </c>
      <c r="E38" s="495">
        <f>SUM(F38:G38)</f>
        <v>227</v>
      </c>
      <c r="F38" s="495">
        <v>117</v>
      </c>
      <c r="G38" s="495">
        <v>110</v>
      </c>
      <c r="H38" s="495">
        <f>SUM(I38:J38)</f>
        <v>95</v>
      </c>
      <c r="I38" s="495">
        <v>53</v>
      </c>
      <c r="J38" s="495">
        <v>42</v>
      </c>
      <c r="K38" s="495">
        <v>4</v>
      </c>
      <c r="L38" s="578">
        <f>D38/W38*100</f>
        <v>2.781569965870307</v>
      </c>
      <c r="M38" s="495">
        <f>SUM(N38,Q38,T38)</f>
        <v>425</v>
      </c>
      <c r="N38" s="495">
        <f>SUM(O38:P38)</f>
        <v>321</v>
      </c>
      <c r="O38" s="495">
        <v>150</v>
      </c>
      <c r="P38" s="495">
        <v>171</v>
      </c>
      <c r="Q38" s="495">
        <f>SUM(R38:S38)</f>
        <v>104</v>
      </c>
      <c r="R38" s="495">
        <v>48</v>
      </c>
      <c r="S38" s="495">
        <v>56</v>
      </c>
      <c r="T38" s="495">
        <v>0</v>
      </c>
      <c r="U38" s="578">
        <f>M38/W38*100</f>
        <v>3.6262798634812285</v>
      </c>
      <c r="V38" s="594">
        <f>D38-M38</f>
        <v>-99</v>
      </c>
      <c r="W38" s="560">
        <f>'第１表(その１）'!C38</f>
        <v>11720</v>
      </c>
    </row>
    <row r="39" spans="2:23" ht="13.5" customHeight="1">
      <c r="B39" s="486" t="s">
        <v>57</v>
      </c>
      <c r="C39" s="582">
        <f>D39+M39</f>
        <v>3406</v>
      </c>
      <c r="D39" s="495">
        <f>SUM(E39,H39,K39)</f>
        <v>1752</v>
      </c>
      <c r="E39" s="495">
        <f>SUM(F39:G39)</f>
        <v>978</v>
      </c>
      <c r="F39" s="495">
        <v>489</v>
      </c>
      <c r="G39" s="495">
        <v>489</v>
      </c>
      <c r="H39" s="495">
        <f>SUM(I39:J39)</f>
        <v>768</v>
      </c>
      <c r="I39" s="495">
        <v>476</v>
      </c>
      <c r="J39" s="495">
        <v>292</v>
      </c>
      <c r="K39" s="495">
        <v>6</v>
      </c>
      <c r="L39" s="578">
        <f>D39/W39*100</f>
        <v>4.447942318921527</v>
      </c>
      <c r="M39" s="495">
        <f>SUM(N39,Q39,T39)</f>
        <v>1654</v>
      </c>
      <c r="N39" s="495">
        <f>SUM(O39:P39)</f>
        <v>900</v>
      </c>
      <c r="O39" s="495">
        <v>470</v>
      </c>
      <c r="P39" s="495">
        <v>430</v>
      </c>
      <c r="Q39" s="495">
        <f>SUM(R39:S39)</f>
        <v>743</v>
      </c>
      <c r="R39" s="495">
        <v>450</v>
      </c>
      <c r="S39" s="495">
        <v>293</v>
      </c>
      <c r="T39" s="495">
        <v>11</v>
      </c>
      <c r="U39" s="578">
        <f>M39/W39*100</f>
        <v>4.199141892406509</v>
      </c>
      <c r="V39" s="594">
        <f>D39-M39</f>
        <v>98</v>
      </c>
      <c r="W39" s="560">
        <f>'第１表(その１）'!C39</f>
        <v>39389</v>
      </c>
    </row>
    <row r="40" spans="2:23" ht="13.5" customHeight="1">
      <c r="B40" s="486" t="s">
        <v>58</v>
      </c>
      <c r="C40" s="582">
        <f>D40+M40</f>
        <v>576</v>
      </c>
      <c r="D40" s="495">
        <f>SUM(E40,H40,K40)</f>
        <v>260</v>
      </c>
      <c r="E40" s="495">
        <f>SUM(F40:G40)</f>
        <v>157</v>
      </c>
      <c r="F40" s="495">
        <v>80</v>
      </c>
      <c r="G40" s="495">
        <v>77</v>
      </c>
      <c r="H40" s="495">
        <f>SUM(I40:J40)</f>
        <v>96</v>
      </c>
      <c r="I40" s="495">
        <v>54</v>
      </c>
      <c r="J40" s="495">
        <v>42</v>
      </c>
      <c r="K40" s="495">
        <v>7</v>
      </c>
      <c r="L40" s="578">
        <f>D40/W40*100</f>
        <v>2.699896157840083</v>
      </c>
      <c r="M40" s="495">
        <f>SUM(N40,Q40,T40)</f>
        <v>316</v>
      </c>
      <c r="N40" s="495">
        <f>SUM(O40:P40)</f>
        <v>214</v>
      </c>
      <c r="O40" s="495">
        <v>113</v>
      </c>
      <c r="P40" s="495">
        <v>101</v>
      </c>
      <c r="Q40" s="495">
        <f>SUM(R40:S40)</f>
        <v>101</v>
      </c>
      <c r="R40" s="495">
        <v>54</v>
      </c>
      <c r="S40" s="495">
        <v>47</v>
      </c>
      <c r="T40" s="495">
        <v>1</v>
      </c>
      <c r="U40" s="578">
        <f>M40/W40*100</f>
        <v>3.28141225337487</v>
      </c>
      <c r="V40" s="594">
        <f>D40-M40</f>
        <v>-56</v>
      </c>
      <c r="W40" s="560">
        <f>'第１表(その１）'!C40</f>
        <v>9630</v>
      </c>
    </row>
    <row r="41" spans="2:23" ht="13.5" customHeight="1">
      <c r="B41" s="482"/>
      <c r="C41" s="582"/>
      <c r="D41" s="409"/>
      <c r="E41" s="409"/>
      <c r="F41" s="409"/>
      <c r="G41" s="409"/>
      <c r="H41" s="409"/>
      <c r="I41" s="409"/>
      <c r="J41" s="409"/>
      <c r="K41" s="409"/>
      <c r="L41" s="580"/>
      <c r="M41" s="409"/>
      <c r="N41" s="409"/>
      <c r="O41" s="409"/>
      <c r="P41" s="409"/>
      <c r="Q41" s="409"/>
      <c r="R41" s="409"/>
      <c r="S41" s="409"/>
      <c r="T41" s="409"/>
      <c r="U41" s="580"/>
      <c r="V41" s="594"/>
      <c r="W41" s="560"/>
    </row>
    <row r="42" spans="2:23" s="577" customFormat="1" ht="13.5" customHeight="1">
      <c r="B42" s="467" t="s">
        <v>59</v>
      </c>
      <c r="C42" s="581">
        <f aca="true" t="shared" si="26" ref="C42:K42">SUM(C43)</f>
        <v>743</v>
      </c>
      <c r="D42" s="409">
        <f t="shared" si="26"/>
        <v>283</v>
      </c>
      <c r="E42" s="409">
        <f t="shared" si="26"/>
        <v>142</v>
      </c>
      <c r="F42" s="409">
        <f t="shared" si="26"/>
        <v>57</v>
      </c>
      <c r="G42" s="409">
        <f t="shared" si="26"/>
        <v>85</v>
      </c>
      <c r="H42" s="409">
        <f t="shared" si="26"/>
        <v>131</v>
      </c>
      <c r="I42" s="409">
        <f t="shared" si="26"/>
        <v>79</v>
      </c>
      <c r="J42" s="409">
        <f t="shared" si="26"/>
        <v>52</v>
      </c>
      <c r="K42" s="409">
        <f t="shared" si="26"/>
        <v>10</v>
      </c>
      <c r="L42" s="580">
        <f>D42/W42*100</f>
        <v>1.906751111710012</v>
      </c>
      <c r="M42" s="409">
        <f aca="true" t="shared" si="27" ref="M42:T42">SUM(M43)</f>
        <v>460</v>
      </c>
      <c r="N42" s="409">
        <f t="shared" si="27"/>
        <v>296</v>
      </c>
      <c r="O42" s="409">
        <f t="shared" si="27"/>
        <v>136</v>
      </c>
      <c r="P42" s="409">
        <f t="shared" si="27"/>
        <v>160</v>
      </c>
      <c r="Q42" s="409">
        <f t="shared" si="27"/>
        <v>157</v>
      </c>
      <c r="R42" s="409">
        <f t="shared" si="27"/>
        <v>85</v>
      </c>
      <c r="S42" s="409">
        <f t="shared" si="27"/>
        <v>72</v>
      </c>
      <c r="T42" s="409">
        <f t="shared" si="27"/>
        <v>7</v>
      </c>
      <c r="U42" s="580">
        <f>M42/W42*100</f>
        <v>3.0993127610834117</v>
      </c>
      <c r="V42" s="594">
        <f>D42-M42</f>
        <v>-177</v>
      </c>
      <c r="W42" s="560">
        <f>'第１表(その１）'!C42</f>
        <v>14842</v>
      </c>
    </row>
    <row r="43" spans="2:23" ht="13.5" customHeight="1">
      <c r="B43" s="486" t="s">
        <v>60</v>
      </c>
      <c r="C43" s="582">
        <f>D43+M43</f>
        <v>743</v>
      </c>
      <c r="D43" s="495">
        <f>SUM(E43,H43,K43)</f>
        <v>283</v>
      </c>
      <c r="E43" s="495">
        <f>SUM(F43:G43)</f>
        <v>142</v>
      </c>
      <c r="F43" s="495">
        <v>57</v>
      </c>
      <c r="G43" s="495">
        <v>85</v>
      </c>
      <c r="H43" s="495">
        <f>SUM(I43:J43)</f>
        <v>131</v>
      </c>
      <c r="I43" s="495">
        <v>79</v>
      </c>
      <c r="J43" s="495">
        <v>52</v>
      </c>
      <c r="K43" s="495">
        <v>10</v>
      </c>
      <c r="L43" s="578">
        <f>D43/W43*100</f>
        <v>1.906751111710012</v>
      </c>
      <c r="M43" s="495">
        <f>SUM(N43,Q43,T43)</f>
        <v>460</v>
      </c>
      <c r="N43" s="495">
        <f>SUM(O43:P43)</f>
        <v>296</v>
      </c>
      <c r="O43" s="495">
        <v>136</v>
      </c>
      <c r="P43" s="495">
        <v>160</v>
      </c>
      <c r="Q43" s="495">
        <f>SUM(R43:S43)</f>
        <v>157</v>
      </c>
      <c r="R43" s="495">
        <v>85</v>
      </c>
      <c r="S43" s="495">
        <v>72</v>
      </c>
      <c r="T43" s="495">
        <v>7</v>
      </c>
      <c r="U43" s="578">
        <f>M43/W43*100</f>
        <v>3.0993127610834117</v>
      </c>
      <c r="V43" s="594">
        <f>D43-M43</f>
        <v>-177</v>
      </c>
      <c r="W43" s="560">
        <f>'第１表(その１）'!C43</f>
        <v>14842</v>
      </c>
    </row>
    <row r="44" spans="2:23" ht="13.5" customHeight="1">
      <c r="B44" s="486"/>
      <c r="C44" s="582"/>
      <c r="D44" s="409"/>
      <c r="E44" s="409"/>
      <c r="F44" s="409"/>
      <c r="G44" s="409"/>
      <c r="H44" s="409"/>
      <c r="I44" s="409"/>
      <c r="J44" s="409"/>
      <c r="K44" s="409"/>
      <c r="L44" s="580"/>
      <c r="M44" s="409"/>
      <c r="N44" s="409"/>
      <c r="O44" s="409"/>
      <c r="P44" s="409"/>
      <c r="Q44" s="409"/>
      <c r="R44" s="409"/>
      <c r="S44" s="409"/>
      <c r="T44" s="409"/>
      <c r="U44" s="580"/>
      <c r="V44" s="594"/>
      <c r="W44" s="560"/>
    </row>
    <row r="45" spans="2:23" s="577" customFormat="1" ht="13.5" customHeight="1">
      <c r="B45" s="503" t="s">
        <v>61</v>
      </c>
      <c r="C45" s="581">
        <f aca="true" t="shared" si="28" ref="C45:K45">SUM(C46:C47)</f>
        <v>3769</v>
      </c>
      <c r="D45" s="409">
        <f t="shared" si="28"/>
        <v>1423</v>
      </c>
      <c r="E45" s="409">
        <f t="shared" si="28"/>
        <v>835</v>
      </c>
      <c r="F45" s="409">
        <f t="shared" si="28"/>
        <v>380</v>
      </c>
      <c r="G45" s="409">
        <f t="shared" si="28"/>
        <v>455</v>
      </c>
      <c r="H45" s="409">
        <f t="shared" si="28"/>
        <v>576</v>
      </c>
      <c r="I45" s="409">
        <f t="shared" si="28"/>
        <v>320</v>
      </c>
      <c r="J45" s="409">
        <f t="shared" si="28"/>
        <v>256</v>
      </c>
      <c r="K45" s="409">
        <f t="shared" si="28"/>
        <v>12</v>
      </c>
      <c r="L45" s="580">
        <f>D45/W45*100</f>
        <v>3.030883919062833</v>
      </c>
      <c r="M45" s="409">
        <f aca="true" t="shared" si="29" ref="M45:T45">SUM(M46:M47)</f>
        <v>2346</v>
      </c>
      <c r="N45" s="409">
        <f t="shared" si="29"/>
        <v>1657</v>
      </c>
      <c r="O45" s="409">
        <f t="shared" si="29"/>
        <v>781</v>
      </c>
      <c r="P45" s="409">
        <f t="shared" si="29"/>
        <v>876</v>
      </c>
      <c r="Q45" s="409">
        <f t="shared" si="29"/>
        <v>637</v>
      </c>
      <c r="R45" s="409">
        <f t="shared" si="29"/>
        <v>309</v>
      </c>
      <c r="S45" s="409">
        <f t="shared" si="29"/>
        <v>328</v>
      </c>
      <c r="T45" s="409">
        <f t="shared" si="29"/>
        <v>52</v>
      </c>
      <c r="U45" s="580">
        <f>M45/W45*100</f>
        <v>4.996805111821087</v>
      </c>
      <c r="V45" s="594">
        <f>D45-M45</f>
        <v>-923</v>
      </c>
      <c r="W45" s="560">
        <f>'第１表(その１）'!C45</f>
        <v>46950</v>
      </c>
    </row>
    <row r="46" spans="2:23" ht="13.5" customHeight="1">
      <c r="B46" s="486" t="s">
        <v>62</v>
      </c>
      <c r="C46" s="582">
        <f>D46+M46</f>
        <v>2418</v>
      </c>
      <c r="D46" s="495">
        <f>SUM(E46,H46,K46)</f>
        <v>1056</v>
      </c>
      <c r="E46" s="495">
        <f>SUM(F46:G46)</f>
        <v>627</v>
      </c>
      <c r="F46" s="495">
        <v>293</v>
      </c>
      <c r="G46" s="495">
        <v>334</v>
      </c>
      <c r="H46" s="495">
        <f>SUM(I46:J46)</f>
        <v>425</v>
      </c>
      <c r="I46" s="495">
        <v>233</v>
      </c>
      <c r="J46" s="495">
        <v>192</v>
      </c>
      <c r="K46" s="495">
        <v>4</v>
      </c>
      <c r="L46" s="578">
        <f>D46/W46*100</f>
        <v>3.18369561940366</v>
      </c>
      <c r="M46" s="495">
        <f>SUM(N46,Q46,T46)</f>
        <v>1362</v>
      </c>
      <c r="N46" s="495">
        <f>SUM(O46:P46)</f>
        <v>900</v>
      </c>
      <c r="O46" s="495">
        <v>426</v>
      </c>
      <c r="P46" s="495">
        <v>474</v>
      </c>
      <c r="Q46" s="495">
        <f>SUM(R46:S46)</f>
        <v>421</v>
      </c>
      <c r="R46" s="495">
        <v>199</v>
      </c>
      <c r="S46" s="495">
        <v>222</v>
      </c>
      <c r="T46" s="495">
        <v>41</v>
      </c>
      <c r="U46" s="578">
        <f>M46/W46*100</f>
        <v>4.106243781844493</v>
      </c>
      <c r="V46" s="594">
        <f>D46-M46</f>
        <v>-306</v>
      </c>
      <c r="W46" s="560">
        <f>'第１表(その１）'!C46</f>
        <v>33169</v>
      </c>
    </row>
    <row r="47" spans="2:23" ht="13.5" customHeight="1">
      <c r="B47" s="486" t="s">
        <v>63</v>
      </c>
      <c r="C47" s="582">
        <f>D47+M47</f>
        <v>1351</v>
      </c>
      <c r="D47" s="495">
        <f>SUM(E47,H47,K47)</f>
        <v>367</v>
      </c>
      <c r="E47" s="495">
        <f>SUM(F47:G47)</f>
        <v>208</v>
      </c>
      <c r="F47" s="495">
        <v>87</v>
      </c>
      <c r="G47" s="495">
        <v>121</v>
      </c>
      <c r="H47" s="495">
        <f>SUM(I47:J47)</f>
        <v>151</v>
      </c>
      <c r="I47" s="495">
        <v>87</v>
      </c>
      <c r="J47" s="495">
        <v>64</v>
      </c>
      <c r="K47" s="495">
        <v>8</v>
      </c>
      <c r="L47" s="578">
        <f>D47/W47*100</f>
        <v>2.6630868587185255</v>
      </c>
      <c r="M47" s="495">
        <f>SUM(N47,Q47,T47)</f>
        <v>984</v>
      </c>
      <c r="N47" s="495">
        <f>SUM(O47:P47)</f>
        <v>757</v>
      </c>
      <c r="O47" s="495">
        <v>355</v>
      </c>
      <c r="P47" s="495">
        <v>402</v>
      </c>
      <c r="Q47" s="495">
        <f>SUM(R47:S47)</f>
        <v>216</v>
      </c>
      <c r="R47" s="495">
        <v>110</v>
      </c>
      <c r="S47" s="495">
        <v>106</v>
      </c>
      <c r="T47" s="495">
        <v>11</v>
      </c>
      <c r="U47" s="578">
        <f>M47/W47*100</f>
        <v>7.140265583049126</v>
      </c>
      <c r="V47" s="594">
        <f>D47-M47</f>
        <v>-617</v>
      </c>
      <c r="W47" s="560">
        <f>'第１表(その１）'!C47</f>
        <v>13781</v>
      </c>
    </row>
    <row r="48" spans="2:23" ht="13.5" customHeight="1">
      <c r="B48" s="486"/>
      <c r="C48" s="582"/>
      <c r="D48" s="409"/>
      <c r="E48" s="409"/>
      <c r="F48" s="409"/>
      <c r="G48" s="409"/>
      <c r="H48" s="409"/>
      <c r="I48" s="409"/>
      <c r="J48" s="409"/>
      <c r="K48" s="409"/>
      <c r="L48" s="580"/>
      <c r="M48" s="409"/>
      <c r="N48" s="409"/>
      <c r="O48" s="409"/>
      <c r="P48" s="409"/>
      <c r="Q48" s="409"/>
      <c r="R48" s="409"/>
      <c r="S48" s="409"/>
      <c r="T48" s="409"/>
      <c r="U48" s="580"/>
      <c r="V48" s="594"/>
      <c r="W48" s="560"/>
    </row>
    <row r="49" spans="2:23" s="577" customFormat="1" ht="13.5" customHeight="1">
      <c r="B49" s="467" t="s">
        <v>64</v>
      </c>
      <c r="C49" s="581">
        <f aca="true" t="shared" si="30" ref="C49:K49">SUM(C50:C52)</f>
        <v>5299</v>
      </c>
      <c r="D49" s="409">
        <f t="shared" si="30"/>
        <v>2515</v>
      </c>
      <c r="E49" s="409">
        <f t="shared" si="30"/>
        <v>1652</v>
      </c>
      <c r="F49" s="409">
        <f t="shared" si="30"/>
        <v>806</v>
      </c>
      <c r="G49" s="409">
        <f t="shared" si="30"/>
        <v>846</v>
      </c>
      <c r="H49" s="409">
        <f t="shared" si="30"/>
        <v>821</v>
      </c>
      <c r="I49" s="409">
        <f t="shared" si="30"/>
        <v>454</v>
      </c>
      <c r="J49" s="409">
        <f t="shared" si="30"/>
        <v>367</v>
      </c>
      <c r="K49" s="409">
        <f t="shared" si="30"/>
        <v>42</v>
      </c>
      <c r="L49" s="580">
        <f>D49/W49*100</f>
        <v>3.634498106881702</v>
      </c>
      <c r="M49" s="409">
        <f aca="true" t="shared" si="31" ref="M49:T49">SUM(M50:M52)</f>
        <v>2784</v>
      </c>
      <c r="N49" s="409">
        <f t="shared" si="31"/>
        <v>1759</v>
      </c>
      <c r="O49" s="409">
        <f t="shared" si="31"/>
        <v>836</v>
      </c>
      <c r="P49" s="409">
        <f t="shared" si="31"/>
        <v>923</v>
      </c>
      <c r="Q49" s="409">
        <f t="shared" si="31"/>
        <v>995</v>
      </c>
      <c r="R49" s="409">
        <f t="shared" si="31"/>
        <v>535</v>
      </c>
      <c r="S49" s="409">
        <f t="shared" si="31"/>
        <v>460</v>
      </c>
      <c r="T49" s="409">
        <f t="shared" si="31"/>
        <v>30</v>
      </c>
      <c r="U49" s="580">
        <f>M49/W49*100</f>
        <v>4.023237665828492</v>
      </c>
      <c r="V49" s="594">
        <f>D49-M49</f>
        <v>-269</v>
      </c>
      <c r="W49" s="560">
        <f>'第１表(その１）'!C49</f>
        <v>69198</v>
      </c>
    </row>
    <row r="50" spans="2:23" ht="13.5" customHeight="1">
      <c r="B50" s="482" t="s">
        <v>65</v>
      </c>
      <c r="C50" s="582">
        <f>D50+M50</f>
        <v>1054</v>
      </c>
      <c r="D50" s="495">
        <f>SUM(E50,H50,K50)</f>
        <v>518</v>
      </c>
      <c r="E50" s="495">
        <f>SUM(F50:G50)</f>
        <v>336</v>
      </c>
      <c r="F50" s="495">
        <v>154</v>
      </c>
      <c r="G50" s="495">
        <v>182</v>
      </c>
      <c r="H50" s="495">
        <f>SUM(I50:J50)</f>
        <v>164</v>
      </c>
      <c r="I50" s="495">
        <v>88</v>
      </c>
      <c r="J50" s="495">
        <v>76</v>
      </c>
      <c r="K50" s="495">
        <v>18</v>
      </c>
      <c r="L50" s="578">
        <f>D50/W50*100</f>
        <v>3.486337326692691</v>
      </c>
      <c r="M50" s="495">
        <f>SUM(N50,Q50,T50)</f>
        <v>536</v>
      </c>
      <c r="N50" s="495">
        <f>SUM(O50:P50)</f>
        <v>359</v>
      </c>
      <c r="O50" s="495">
        <v>159</v>
      </c>
      <c r="P50" s="495">
        <v>200</v>
      </c>
      <c r="Q50" s="495">
        <f>SUM(R50:S50)</f>
        <v>174</v>
      </c>
      <c r="R50" s="495">
        <v>89</v>
      </c>
      <c r="S50" s="495">
        <v>85</v>
      </c>
      <c r="T50" s="495">
        <v>3</v>
      </c>
      <c r="U50" s="578">
        <f>M50/W50*100</f>
        <v>3.607484183604792</v>
      </c>
      <c r="V50" s="594">
        <f>D50-M50</f>
        <v>-18</v>
      </c>
      <c r="W50" s="560">
        <f>'第１表(その１）'!C50</f>
        <v>14858</v>
      </c>
    </row>
    <row r="51" spans="2:23" ht="13.5" customHeight="1">
      <c r="B51" s="486" t="s">
        <v>66</v>
      </c>
      <c r="C51" s="582">
        <f>D51+M51</f>
        <v>1310</v>
      </c>
      <c r="D51" s="495">
        <f>SUM(E51,H51,K51)</f>
        <v>498</v>
      </c>
      <c r="E51" s="495">
        <f>SUM(F51:G51)</f>
        <v>304</v>
      </c>
      <c r="F51" s="495">
        <v>149</v>
      </c>
      <c r="G51" s="495">
        <v>155</v>
      </c>
      <c r="H51" s="495">
        <f>SUM(I51:J51)</f>
        <v>185</v>
      </c>
      <c r="I51" s="495">
        <v>117</v>
      </c>
      <c r="J51" s="495">
        <v>68</v>
      </c>
      <c r="K51" s="495">
        <v>9</v>
      </c>
      <c r="L51" s="578">
        <f>D51/W51*100</f>
        <v>2.5596217105263155</v>
      </c>
      <c r="M51" s="495">
        <f>SUM(N51,Q51,T51)</f>
        <v>812</v>
      </c>
      <c r="N51" s="495">
        <f>SUM(O51:P51)</f>
        <v>551</v>
      </c>
      <c r="O51" s="495">
        <v>259</v>
      </c>
      <c r="P51" s="495">
        <v>292</v>
      </c>
      <c r="Q51" s="495">
        <f>SUM(R51:S51)</f>
        <v>252</v>
      </c>
      <c r="R51" s="495">
        <v>152</v>
      </c>
      <c r="S51" s="495">
        <v>100</v>
      </c>
      <c r="T51" s="495">
        <v>9</v>
      </c>
      <c r="U51" s="578">
        <f>M51/W51*100</f>
        <v>4.173519736842105</v>
      </c>
      <c r="V51" s="594">
        <f>D51-M51</f>
        <v>-314</v>
      </c>
      <c r="W51" s="560">
        <f>'第１表(その１）'!C51</f>
        <v>19456</v>
      </c>
    </row>
    <row r="52" spans="2:23" ht="13.5" customHeight="1">
      <c r="B52" s="486" t="s">
        <v>67</v>
      </c>
      <c r="C52" s="582">
        <f>D52+M52</f>
        <v>2935</v>
      </c>
      <c r="D52" s="495">
        <f>SUM(E52,H52,K52)</f>
        <v>1499</v>
      </c>
      <c r="E52" s="495">
        <f>SUM(F52:G52)</f>
        <v>1012</v>
      </c>
      <c r="F52" s="495">
        <v>503</v>
      </c>
      <c r="G52" s="495">
        <v>509</v>
      </c>
      <c r="H52" s="495">
        <f>SUM(I52:J52)</f>
        <v>472</v>
      </c>
      <c r="I52" s="495">
        <v>249</v>
      </c>
      <c r="J52" s="495">
        <v>223</v>
      </c>
      <c r="K52" s="495">
        <v>15</v>
      </c>
      <c r="L52" s="578">
        <f>D52/W52*100</f>
        <v>4.2970989565416815</v>
      </c>
      <c r="M52" s="495">
        <f>SUM(N52,Q52,T52)</f>
        <v>1436</v>
      </c>
      <c r="N52" s="495">
        <f>SUM(O52:P52)</f>
        <v>849</v>
      </c>
      <c r="O52" s="495">
        <v>418</v>
      </c>
      <c r="P52" s="495">
        <v>431</v>
      </c>
      <c r="Q52" s="495">
        <f>SUM(R52:S52)</f>
        <v>569</v>
      </c>
      <c r="R52" s="495">
        <v>294</v>
      </c>
      <c r="S52" s="495">
        <v>275</v>
      </c>
      <c r="T52" s="495">
        <v>18</v>
      </c>
      <c r="U52" s="578">
        <f>M52/W52*100</f>
        <v>4.116500401330122</v>
      </c>
      <c r="V52" s="594">
        <f>D52-M52</f>
        <v>63</v>
      </c>
      <c r="W52" s="560">
        <f>'第１表(その１）'!C52</f>
        <v>34884</v>
      </c>
    </row>
    <row r="53" spans="2:23" ht="13.5" customHeight="1">
      <c r="B53" s="486"/>
      <c r="C53" s="582"/>
      <c r="D53" s="409"/>
      <c r="E53" s="409"/>
      <c r="F53" s="409"/>
      <c r="G53" s="409"/>
      <c r="H53" s="409"/>
      <c r="I53" s="409"/>
      <c r="J53" s="409"/>
      <c r="K53" s="409"/>
      <c r="L53" s="580"/>
      <c r="M53" s="409"/>
      <c r="N53" s="409"/>
      <c r="O53" s="409"/>
      <c r="P53" s="409"/>
      <c r="Q53" s="409"/>
      <c r="R53" s="409"/>
      <c r="S53" s="409"/>
      <c r="T53" s="409"/>
      <c r="U53" s="580"/>
      <c r="V53" s="594"/>
      <c r="W53" s="560"/>
    </row>
    <row r="54" spans="2:23" s="577" customFormat="1" ht="13.5" customHeight="1">
      <c r="B54" s="467" t="s">
        <v>68</v>
      </c>
      <c r="C54" s="583">
        <f aca="true" t="shared" si="32" ref="C54:K54">SUM(C55:C58)</f>
        <v>7953</v>
      </c>
      <c r="D54" s="409">
        <f t="shared" si="32"/>
        <v>4486</v>
      </c>
      <c r="E54" s="409">
        <f t="shared" si="32"/>
        <v>2939</v>
      </c>
      <c r="F54" s="409">
        <f t="shared" si="32"/>
        <v>1460</v>
      </c>
      <c r="G54" s="409">
        <f t="shared" si="32"/>
        <v>1479</v>
      </c>
      <c r="H54" s="409">
        <f t="shared" si="32"/>
        <v>1526</v>
      </c>
      <c r="I54" s="409">
        <f t="shared" si="32"/>
        <v>904</v>
      </c>
      <c r="J54" s="409">
        <f t="shared" si="32"/>
        <v>622</v>
      </c>
      <c r="K54" s="409">
        <f t="shared" si="32"/>
        <v>21</v>
      </c>
      <c r="L54" s="580">
        <f>D54/W54*100</f>
        <v>5.011114710514851</v>
      </c>
      <c r="M54" s="409">
        <f aca="true" t="shared" si="33" ref="M54:T54">SUM(M55:M58)</f>
        <v>3467</v>
      </c>
      <c r="N54" s="409">
        <f t="shared" si="33"/>
        <v>2096</v>
      </c>
      <c r="O54" s="409">
        <f t="shared" si="33"/>
        <v>1071</v>
      </c>
      <c r="P54" s="409">
        <f t="shared" si="33"/>
        <v>1025</v>
      </c>
      <c r="Q54" s="409">
        <f t="shared" si="33"/>
        <v>1332</v>
      </c>
      <c r="R54" s="409">
        <f t="shared" si="33"/>
        <v>753</v>
      </c>
      <c r="S54" s="409">
        <f t="shared" si="33"/>
        <v>579</v>
      </c>
      <c r="T54" s="409">
        <f t="shared" si="33"/>
        <v>39</v>
      </c>
      <c r="U54" s="580">
        <f>M54/W54*100</f>
        <v>3.8728343070341036</v>
      </c>
      <c r="V54" s="594">
        <f>D54-M54</f>
        <v>1019</v>
      </c>
      <c r="W54" s="560">
        <f>'第１表(その１）'!C54</f>
        <v>89521</v>
      </c>
    </row>
    <row r="55" spans="2:23" ht="13.5" customHeight="1">
      <c r="B55" s="486" t="s">
        <v>69</v>
      </c>
      <c r="C55" s="582">
        <f>D55+M55</f>
        <v>2864</v>
      </c>
      <c r="D55" s="495">
        <f>SUM(E55,H55,K55)</f>
        <v>1667</v>
      </c>
      <c r="E55" s="495">
        <f>SUM(F55:G55)</f>
        <v>1045</v>
      </c>
      <c r="F55" s="495">
        <v>524</v>
      </c>
      <c r="G55" s="495">
        <v>521</v>
      </c>
      <c r="H55" s="495">
        <f>SUM(I55:J55)</f>
        <v>616</v>
      </c>
      <c r="I55" s="495">
        <v>400</v>
      </c>
      <c r="J55" s="495">
        <v>216</v>
      </c>
      <c r="K55" s="495">
        <v>6</v>
      </c>
      <c r="L55" s="578">
        <f>D55/W55*100</f>
        <v>6.333827273072686</v>
      </c>
      <c r="M55" s="495">
        <f>SUM(N55,Q55,T55)</f>
        <v>1197</v>
      </c>
      <c r="N55" s="495">
        <f>SUM(O55:P55)</f>
        <v>726</v>
      </c>
      <c r="O55" s="495">
        <v>377</v>
      </c>
      <c r="P55" s="495">
        <v>349</v>
      </c>
      <c r="Q55" s="495">
        <f>SUM(R55:S55)</f>
        <v>456</v>
      </c>
      <c r="R55" s="495">
        <v>282</v>
      </c>
      <c r="S55" s="495">
        <v>174</v>
      </c>
      <c r="T55" s="495">
        <v>15</v>
      </c>
      <c r="U55" s="578">
        <f>M55/W55*100</f>
        <v>4.548045138493103</v>
      </c>
      <c r="V55" s="594">
        <f>D55-M55</f>
        <v>470</v>
      </c>
      <c r="W55" s="560">
        <f>'第１表(その１）'!C55</f>
        <v>26319</v>
      </c>
    </row>
    <row r="56" spans="2:23" ht="13.5" customHeight="1">
      <c r="B56" s="482" t="s">
        <v>70</v>
      </c>
      <c r="C56" s="582">
        <f>D56+M56</f>
        <v>512</v>
      </c>
      <c r="D56" s="495">
        <f>SUM(E56,H56,K56)</f>
        <v>235</v>
      </c>
      <c r="E56" s="495">
        <f>SUM(F56:G56)</f>
        <v>154</v>
      </c>
      <c r="F56" s="495">
        <v>76</v>
      </c>
      <c r="G56" s="495">
        <v>78</v>
      </c>
      <c r="H56" s="495">
        <f>SUM(I56:J56)</f>
        <v>78</v>
      </c>
      <c r="I56" s="495">
        <v>50</v>
      </c>
      <c r="J56" s="495">
        <v>28</v>
      </c>
      <c r="K56" s="495">
        <v>3</v>
      </c>
      <c r="L56" s="578">
        <f>D56/W56*100</f>
        <v>2.69804822043628</v>
      </c>
      <c r="M56" s="495">
        <f>SUM(N56,Q56,T56)</f>
        <v>277</v>
      </c>
      <c r="N56" s="495">
        <f>SUM(O56:P56)</f>
        <v>214</v>
      </c>
      <c r="O56" s="495">
        <v>100</v>
      </c>
      <c r="P56" s="495">
        <v>114</v>
      </c>
      <c r="Q56" s="495">
        <f>SUM(R56:S56)</f>
        <v>61</v>
      </c>
      <c r="R56" s="495">
        <v>36</v>
      </c>
      <c r="S56" s="495">
        <v>25</v>
      </c>
      <c r="T56" s="495">
        <v>2</v>
      </c>
      <c r="U56" s="578">
        <f>M56/W56*100</f>
        <v>3.1802525832376576</v>
      </c>
      <c r="V56" s="594">
        <f>D56-M56</f>
        <v>-42</v>
      </c>
      <c r="W56" s="560">
        <f>'第１表(その１）'!C56</f>
        <v>8710</v>
      </c>
    </row>
    <row r="57" spans="2:23" ht="13.5" customHeight="1">
      <c r="B57" s="486" t="s">
        <v>71</v>
      </c>
      <c r="C57" s="582">
        <f>D57+M57</f>
        <v>4180</v>
      </c>
      <c r="D57" s="495">
        <f>SUM(E57,H57,K57)</f>
        <v>2377</v>
      </c>
      <c r="E57" s="495">
        <f>SUM(F57:G57)</f>
        <v>1582</v>
      </c>
      <c r="F57" s="495">
        <v>777</v>
      </c>
      <c r="G57" s="495">
        <v>805</v>
      </c>
      <c r="H57" s="495">
        <f>SUM(I57:J57)</f>
        <v>784</v>
      </c>
      <c r="I57" s="495">
        <v>423</v>
      </c>
      <c r="J57" s="495">
        <v>361</v>
      </c>
      <c r="K57" s="495">
        <v>11</v>
      </c>
      <c r="L57" s="578">
        <f>D57/W57*100</f>
        <v>4.843902836648191</v>
      </c>
      <c r="M57" s="495">
        <f>SUM(N57,Q57,T57)</f>
        <v>1803</v>
      </c>
      <c r="N57" s="495">
        <f>SUM(O57:P57)</f>
        <v>1020</v>
      </c>
      <c r="O57" s="495">
        <v>520</v>
      </c>
      <c r="P57" s="495">
        <v>500</v>
      </c>
      <c r="Q57" s="495">
        <f>SUM(R57:S57)</f>
        <v>768</v>
      </c>
      <c r="R57" s="495">
        <v>408</v>
      </c>
      <c r="S57" s="495">
        <v>360</v>
      </c>
      <c r="T57" s="495">
        <v>15</v>
      </c>
      <c r="U57" s="578">
        <f>M57/W57*100</f>
        <v>3.6741930224975543</v>
      </c>
      <c r="V57" s="594">
        <f>D57-M57</f>
        <v>574</v>
      </c>
      <c r="W57" s="560">
        <f>'第１表(その１）'!C57</f>
        <v>49072</v>
      </c>
    </row>
    <row r="58" spans="2:23" ht="13.5" customHeight="1">
      <c r="B58" s="486" t="s">
        <v>72</v>
      </c>
      <c r="C58" s="582">
        <f>D58+M58</f>
        <v>397</v>
      </c>
      <c r="D58" s="495">
        <f>SUM(E58,H58,K58)</f>
        <v>207</v>
      </c>
      <c r="E58" s="495">
        <f>SUM(F58:G58)</f>
        <v>158</v>
      </c>
      <c r="F58" s="495">
        <v>83</v>
      </c>
      <c r="G58" s="495">
        <v>75</v>
      </c>
      <c r="H58" s="495">
        <f>SUM(I58:J58)</f>
        <v>48</v>
      </c>
      <c r="I58" s="495">
        <v>31</v>
      </c>
      <c r="J58" s="495">
        <v>17</v>
      </c>
      <c r="K58" s="495">
        <v>1</v>
      </c>
      <c r="L58" s="578">
        <f>D58/W58*100</f>
        <v>3.8191881918819193</v>
      </c>
      <c r="M58" s="495">
        <f>SUM(N58,Q58,T58)</f>
        <v>190</v>
      </c>
      <c r="N58" s="495">
        <f>SUM(O58:P58)</f>
        <v>136</v>
      </c>
      <c r="O58" s="495">
        <v>74</v>
      </c>
      <c r="P58" s="495">
        <v>62</v>
      </c>
      <c r="Q58" s="495">
        <f>SUM(R58:S58)</f>
        <v>47</v>
      </c>
      <c r="R58" s="495">
        <v>27</v>
      </c>
      <c r="S58" s="495">
        <v>20</v>
      </c>
      <c r="T58" s="495">
        <v>7</v>
      </c>
      <c r="U58" s="578">
        <f>M58/W58*100</f>
        <v>3.505535055350553</v>
      </c>
      <c r="V58" s="594">
        <f>D58-M58</f>
        <v>17</v>
      </c>
      <c r="W58" s="560">
        <f>'第１表(その１）'!C58</f>
        <v>5420</v>
      </c>
    </row>
    <row r="59" spans="2:23" ht="13.5" customHeight="1">
      <c r="B59" s="486"/>
      <c r="C59" s="582"/>
      <c r="D59" s="409"/>
      <c r="E59" s="409"/>
      <c r="F59" s="409"/>
      <c r="G59" s="409"/>
      <c r="H59" s="409"/>
      <c r="I59" s="409"/>
      <c r="J59" s="409"/>
      <c r="K59" s="409"/>
      <c r="L59" s="580"/>
      <c r="M59" s="409"/>
      <c r="N59" s="409"/>
      <c r="O59" s="409"/>
      <c r="P59" s="409"/>
      <c r="Q59" s="409"/>
      <c r="R59" s="409"/>
      <c r="S59" s="409"/>
      <c r="T59" s="409"/>
      <c r="U59" s="580"/>
      <c r="V59" s="594"/>
      <c r="W59" s="560"/>
    </row>
    <row r="60" spans="2:23" s="577" customFormat="1" ht="13.5" customHeight="1">
      <c r="B60" s="584" t="s">
        <v>73</v>
      </c>
      <c r="C60" s="583">
        <f aca="true" t="shared" si="34" ref="C60:K60">SUM(C61:C62)</f>
        <v>1675</v>
      </c>
      <c r="D60" s="409">
        <f t="shared" si="34"/>
        <v>750</v>
      </c>
      <c r="E60" s="409">
        <f t="shared" si="34"/>
        <v>534</v>
      </c>
      <c r="F60" s="409">
        <f t="shared" si="34"/>
        <v>268</v>
      </c>
      <c r="G60" s="409">
        <f t="shared" si="34"/>
        <v>266</v>
      </c>
      <c r="H60" s="409">
        <f t="shared" si="34"/>
        <v>211</v>
      </c>
      <c r="I60" s="409">
        <f t="shared" si="34"/>
        <v>110</v>
      </c>
      <c r="J60" s="409">
        <f t="shared" si="34"/>
        <v>101</v>
      </c>
      <c r="K60" s="409">
        <f t="shared" si="34"/>
        <v>5</v>
      </c>
      <c r="L60" s="580">
        <f>D60/W60*100</f>
        <v>2.3229163440393963</v>
      </c>
      <c r="M60" s="409">
        <f aca="true" t="shared" si="35" ref="M60:T60">SUM(M61:M62)</f>
        <v>925</v>
      </c>
      <c r="N60" s="409">
        <f t="shared" si="35"/>
        <v>637</v>
      </c>
      <c r="O60" s="409">
        <f t="shared" si="35"/>
        <v>295</v>
      </c>
      <c r="P60" s="409">
        <f t="shared" si="35"/>
        <v>342</v>
      </c>
      <c r="Q60" s="409">
        <f t="shared" si="35"/>
        <v>277</v>
      </c>
      <c r="R60" s="409">
        <f t="shared" si="35"/>
        <v>127</v>
      </c>
      <c r="S60" s="409">
        <f t="shared" si="35"/>
        <v>150</v>
      </c>
      <c r="T60" s="409">
        <f t="shared" si="35"/>
        <v>11</v>
      </c>
      <c r="U60" s="580">
        <f>M60/W60*100</f>
        <v>2.864930157648589</v>
      </c>
      <c r="V60" s="594">
        <f>D60-M60</f>
        <v>-175</v>
      </c>
      <c r="W60" s="560">
        <f>'第１表(その１）'!C60</f>
        <v>32287</v>
      </c>
    </row>
    <row r="61" spans="2:23" ht="13.5" customHeight="1">
      <c r="B61" s="513" t="s">
        <v>74</v>
      </c>
      <c r="C61" s="582">
        <f>D61+M61</f>
        <v>340</v>
      </c>
      <c r="D61" s="495">
        <f>SUM(E61,H61,K61)</f>
        <v>145</v>
      </c>
      <c r="E61" s="495">
        <f>SUM(F61:G61)</f>
        <v>110</v>
      </c>
      <c r="F61" s="495">
        <v>52</v>
      </c>
      <c r="G61" s="495">
        <v>58</v>
      </c>
      <c r="H61" s="495">
        <f>SUM(I61:J61)</f>
        <v>34</v>
      </c>
      <c r="I61" s="495">
        <v>20</v>
      </c>
      <c r="J61" s="495">
        <v>14</v>
      </c>
      <c r="K61" s="495">
        <v>1</v>
      </c>
      <c r="L61" s="578">
        <f>D61/W61*100</f>
        <v>1.9860293110532803</v>
      </c>
      <c r="M61" s="495">
        <f>SUM(N61,Q61,T61)</f>
        <v>195</v>
      </c>
      <c r="N61" s="495">
        <f>SUM(O61:P61)</f>
        <v>135</v>
      </c>
      <c r="O61" s="495">
        <v>55</v>
      </c>
      <c r="P61" s="495">
        <v>80</v>
      </c>
      <c r="Q61" s="495">
        <f>SUM(R61:S61)</f>
        <v>60</v>
      </c>
      <c r="R61" s="495">
        <v>26</v>
      </c>
      <c r="S61" s="495">
        <v>34</v>
      </c>
      <c r="T61" s="495">
        <v>0</v>
      </c>
      <c r="U61" s="578">
        <f>M61/W61*100</f>
        <v>2.6708670045199288</v>
      </c>
      <c r="V61" s="594">
        <f>D61-M61</f>
        <v>-50</v>
      </c>
      <c r="W61" s="560">
        <f>'第１表(その１）'!C61</f>
        <v>7301</v>
      </c>
    </row>
    <row r="62" spans="2:23" ht="13.5" customHeight="1">
      <c r="B62" s="513" t="s">
        <v>75</v>
      </c>
      <c r="C62" s="582">
        <f>D62+M62</f>
        <v>1335</v>
      </c>
      <c r="D62" s="495">
        <f>SUM(E62,H62,K62)</f>
        <v>605</v>
      </c>
      <c r="E62" s="495">
        <f>SUM(F62:G62)</f>
        <v>424</v>
      </c>
      <c r="F62" s="495">
        <v>216</v>
      </c>
      <c r="G62" s="495">
        <v>208</v>
      </c>
      <c r="H62" s="495">
        <f>SUM(I62:J62)</f>
        <v>177</v>
      </c>
      <c r="I62" s="495">
        <v>90</v>
      </c>
      <c r="J62" s="495">
        <v>87</v>
      </c>
      <c r="K62" s="495">
        <v>4</v>
      </c>
      <c r="L62" s="578">
        <f>D62/W62*100</f>
        <v>2.421355959337229</v>
      </c>
      <c r="M62" s="495">
        <f>SUM(N62,Q62,T62)</f>
        <v>730</v>
      </c>
      <c r="N62" s="495">
        <f>SUM(O62:P62)</f>
        <v>502</v>
      </c>
      <c r="O62" s="495">
        <v>240</v>
      </c>
      <c r="P62" s="495">
        <v>262</v>
      </c>
      <c r="Q62" s="495">
        <f>SUM(R62:S62)</f>
        <v>217</v>
      </c>
      <c r="R62" s="495">
        <v>101</v>
      </c>
      <c r="S62" s="495">
        <v>116</v>
      </c>
      <c r="T62" s="495">
        <v>11</v>
      </c>
      <c r="U62" s="578">
        <f>M62/W62*100</f>
        <v>2.9216361162250863</v>
      </c>
      <c r="V62" s="594">
        <f>D62-M62</f>
        <v>-125</v>
      </c>
      <c r="W62" s="560">
        <f>'第１表(その１）'!C62</f>
        <v>24986</v>
      </c>
    </row>
    <row r="63" spans="2:23" ht="13.5" customHeight="1">
      <c r="B63" s="513"/>
      <c r="C63" s="582"/>
      <c r="D63" s="409"/>
      <c r="E63" s="409"/>
      <c r="F63" s="409"/>
      <c r="G63" s="409"/>
      <c r="H63" s="409"/>
      <c r="I63" s="409"/>
      <c r="J63" s="409"/>
      <c r="K63" s="409"/>
      <c r="L63" s="580"/>
      <c r="M63" s="409"/>
      <c r="N63" s="409"/>
      <c r="O63" s="409"/>
      <c r="P63" s="409"/>
      <c r="Q63" s="409"/>
      <c r="R63" s="409"/>
      <c r="S63" s="409"/>
      <c r="T63" s="409"/>
      <c r="U63" s="580"/>
      <c r="V63" s="594"/>
      <c r="W63" s="560"/>
    </row>
    <row r="64" spans="2:23" s="577" customFormat="1" ht="13.5" customHeight="1">
      <c r="B64" s="516" t="s">
        <v>76</v>
      </c>
      <c r="C64" s="583">
        <f aca="true" t="shared" si="36" ref="C64:K64">SUM(C65:C66)</f>
        <v>2487</v>
      </c>
      <c r="D64" s="409">
        <f t="shared" si="36"/>
        <v>1210</v>
      </c>
      <c r="E64" s="409">
        <f t="shared" si="36"/>
        <v>865</v>
      </c>
      <c r="F64" s="409">
        <f t="shared" si="36"/>
        <v>415</v>
      </c>
      <c r="G64" s="409">
        <f t="shared" si="36"/>
        <v>450</v>
      </c>
      <c r="H64" s="409">
        <f t="shared" si="36"/>
        <v>316</v>
      </c>
      <c r="I64" s="409">
        <f t="shared" si="36"/>
        <v>182</v>
      </c>
      <c r="J64" s="409">
        <f t="shared" si="36"/>
        <v>134</v>
      </c>
      <c r="K64" s="409">
        <f t="shared" si="36"/>
        <v>29</v>
      </c>
      <c r="L64" s="580">
        <f>D64/W64*100</f>
        <v>2.8829429844416383</v>
      </c>
      <c r="M64" s="409">
        <f aca="true" t="shared" si="37" ref="M64:T64">SUM(M65:M66)</f>
        <v>1277</v>
      </c>
      <c r="N64" s="409">
        <f t="shared" si="37"/>
        <v>925</v>
      </c>
      <c r="O64" s="409">
        <f t="shared" si="37"/>
        <v>428</v>
      </c>
      <c r="P64" s="409">
        <f t="shared" si="37"/>
        <v>497</v>
      </c>
      <c r="Q64" s="409">
        <f t="shared" si="37"/>
        <v>341</v>
      </c>
      <c r="R64" s="409">
        <f t="shared" si="37"/>
        <v>178</v>
      </c>
      <c r="S64" s="409">
        <f t="shared" si="37"/>
        <v>163</v>
      </c>
      <c r="T64" s="409">
        <f t="shared" si="37"/>
        <v>11</v>
      </c>
      <c r="U64" s="580">
        <f>M64/W64*100</f>
        <v>3.0425770174644398</v>
      </c>
      <c r="V64" s="594">
        <f>D64-M64</f>
        <v>-67</v>
      </c>
      <c r="W64" s="560">
        <f>'第１表(その１）'!C64</f>
        <v>41971</v>
      </c>
    </row>
    <row r="65" spans="2:23" ht="13.5" customHeight="1">
      <c r="B65" s="521" t="s">
        <v>77</v>
      </c>
      <c r="C65" s="582">
        <f>D65+M65</f>
        <v>932</v>
      </c>
      <c r="D65" s="495">
        <f>SUM(E65,H65,K65)</f>
        <v>417</v>
      </c>
      <c r="E65" s="495">
        <f>SUM(F65:G65)</f>
        <v>288</v>
      </c>
      <c r="F65" s="585">
        <v>136</v>
      </c>
      <c r="G65" s="585">
        <v>152</v>
      </c>
      <c r="H65" s="495">
        <f>SUM(I65:J65)</f>
        <v>123</v>
      </c>
      <c r="I65" s="585">
        <v>69</v>
      </c>
      <c r="J65" s="585">
        <v>54</v>
      </c>
      <c r="K65" s="585">
        <v>6</v>
      </c>
      <c r="L65" s="578">
        <f>D65/W65*100</f>
        <v>2.422306128376416</v>
      </c>
      <c r="M65" s="495">
        <f>SUM(N65,Q65,T65)</f>
        <v>515</v>
      </c>
      <c r="N65" s="495">
        <f>SUM(O65:P65)</f>
        <v>379</v>
      </c>
      <c r="O65" s="585">
        <v>171</v>
      </c>
      <c r="P65" s="585">
        <v>208</v>
      </c>
      <c r="Q65" s="495">
        <f>SUM(R65:S65)</f>
        <v>130</v>
      </c>
      <c r="R65" s="585">
        <v>71</v>
      </c>
      <c r="S65" s="585">
        <v>59</v>
      </c>
      <c r="T65" s="585">
        <v>6</v>
      </c>
      <c r="U65" s="578">
        <f>M65/W65*100</f>
        <v>2.991577112982864</v>
      </c>
      <c r="V65" s="594">
        <f>D65-M65</f>
        <v>-98</v>
      </c>
      <c r="W65" s="560">
        <f>'第１表(その１）'!C65</f>
        <v>17215</v>
      </c>
    </row>
    <row r="66" spans="2:23" ht="13.5" customHeight="1">
      <c r="B66" s="521" t="s">
        <v>78</v>
      </c>
      <c r="C66" s="582">
        <f>D66+M66</f>
        <v>1555</v>
      </c>
      <c r="D66" s="495">
        <f>SUM(E66,H66,K66)</f>
        <v>793</v>
      </c>
      <c r="E66" s="495">
        <f>SUM(F66:G66)</f>
        <v>577</v>
      </c>
      <c r="F66" s="495">
        <v>279</v>
      </c>
      <c r="G66" s="495">
        <v>298</v>
      </c>
      <c r="H66" s="495">
        <f>SUM(I66:J66)</f>
        <v>193</v>
      </c>
      <c r="I66" s="495">
        <v>113</v>
      </c>
      <c r="J66" s="495">
        <v>80</v>
      </c>
      <c r="K66" s="495">
        <v>23</v>
      </c>
      <c r="L66" s="578">
        <f>D66/W66*100</f>
        <v>3.2032638552270156</v>
      </c>
      <c r="M66" s="495">
        <f>SUM(N66,Q66,T66)</f>
        <v>762</v>
      </c>
      <c r="N66" s="495">
        <f>SUM(O66:P66)</f>
        <v>546</v>
      </c>
      <c r="O66" s="495">
        <v>257</v>
      </c>
      <c r="P66" s="495">
        <v>289</v>
      </c>
      <c r="Q66" s="495">
        <f>SUM(R66:S66)</f>
        <v>211</v>
      </c>
      <c r="R66" s="495">
        <v>107</v>
      </c>
      <c r="S66" s="495">
        <v>104</v>
      </c>
      <c r="T66" s="495">
        <v>5</v>
      </c>
      <c r="U66" s="578">
        <f>M66/W66*100</f>
        <v>3.0780416868637905</v>
      </c>
      <c r="V66" s="594">
        <f>D66-M66</f>
        <v>31</v>
      </c>
      <c r="W66" s="560">
        <f>'第１表(その１）'!C66</f>
        <v>24756</v>
      </c>
    </row>
    <row r="67" spans="2:23" ht="13.5" customHeight="1">
      <c r="B67" s="521"/>
      <c r="C67" s="582"/>
      <c r="D67" s="409"/>
      <c r="E67" s="409"/>
      <c r="F67" s="409"/>
      <c r="G67" s="409"/>
      <c r="H67" s="409"/>
      <c r="I67" s="409"/>
      <c r="J67" s="409"/>
      <c r="K67" s="409"/>
      <c r="L67" s="580"/>
      <c r="M67" s="409"/>
      <c r="N67" s="409"/>
      <c r="O67" s="409"/>
      <c r="P67" s="409"/>
      <c r="Q67" s="409"/>
      <c r="R67" s="409"/>
      <c r="S67" s="409"/>
      <c r="T67" s="409"/>
      <c r="U67" s="580"/>
      <c r="V67" s="594"/>
      <c r="W67" s="560"/>
    </row>
    <row r="68" spans="2:23" s="577" customFormat="1" ht="13.5" customHeight="1">
      <c r="B68" s="516" t="s">
        <v>79</v>
      </c>
      <c r="C68" s="583">
        <f aca="true" t="shared" si="38" ref="C68:K68">SUM(C69)</f>
        <v>880</v>
      </c>
      <c r="D68" s="409">
        <f t="shared" si="38"/>
        <v>260</v>
      </c>
      <c r="E68" s="409">
        <f t="shared" si="38"/>
        <v>138</v>
      </c>
      <c r="F68" s="409">
        <f t="shared" si="38"/>
        <v>80</v>
      </c>
      <c r="G68" s="409">
        <f t="shared" si="38"/>
        <v>58</v>
      </c>
      <c r="H68" s="409">
        <f t="shared" si="38"/>
        <v>119</v>
      </c>
      <c r="I68" s="409">
        <f t="shared" si="38"/>
        <v>47</v>
      </c>
      <c r="J68" s="409">
        <f t="shared" si="38"/>
        <v>72</v>
      </c>
      <c r="K68" s="409">
        <f t="shared" si="38"/>
        <v>3</v>
      </c>
      <c r="L68" s="580">
        <f>D68/W68*100</f>
        <v>3.3104150751209573</v>
      </c>
      <c r="M68" s="409">
        <f aca="true" t="shared" si="39" ref="M68:T68">SUM(M69)</f>
        <v>620</v>
      </c>
      <c r="N68" s="409">
        <f t="shared" si="39"/>
        <v>532</v>
      </c>
      <c r="O68" s="409">
        <f t="shared" si="39"/>
        <v>273</v>
      </c>
      <c r="P68" s="409">
        <f t="shared" si="39"/>
        <v>259</v>
      </c>
      <c r="Q68" s="409">
        <f t="shared" si="39"/>
        <v>88</v>
      </c>
      <c r="R68" s="409">
        <f t="shared" si="39"/>
        <v>47</v>
      </c>
      <c r="S68" s="409">
        <f t="shared" si="39"/>
        <v>41</v>
      </c>
      <c r="T68" s="409">
        <f t="shared" si="39"/>
        <v>0</v>
      </c>
      <c r="U68" s="580">
        <f>M68/W68*100</f>
        <v>7.89406671759613</v>
      </c>
      <c r="V68" s="594">
        <f>D68-M68</f>
        <v>-360</v>
      </c>
      <c r="W68" s="560">
        <f>'第１表(その１）'!C68</f>
        <v>7854</v>
      </c>
    </row>
    <row r="69" spans="2:23" ht="13.5" customHeight="1">
      <c r="B69" s="521" t="s">
        <v>80</v>
      </c>
      <c r="C69" s="582">
        <f>D69+M69</f>
        <v>880</v>
      </c>
      <c r="D69" s="495">
        <f>SUM(E69,H69,K69)</f>
        <v>260</v>
      </c>
      <c r="E69" s="495">
        <f>SUM(F69:G69)</f>
        <v>138</v>
      </c>
      <c r="F69" s="495">
        <v>80</v>
      </c>
      <c r="G69" s="495">
        <v>58</v>
      </c>
      <c r="H69" s="495">
        <f>SUM(I69:J69)</f>
        <v>119</v>
      </c>
      <c r="I69" s="495">
        <v>47</v>
      </c>
      <c r="J69" s="495">
        <v>72</v>
      </c>
      <c r="K69" s="495">
        <v>3</v>
      </c>
      <c r="L69" s="578">
        <f>D69/W69*100</f>
        <v>3.3104150751209573</v>
      </c>
      <c r="M69" s="495">
        <f>SUM(N69,Q69,T69)</f>
        <v>620</v>
      </c>
      <c r="N69" s="495">
        <f>SUM(O69:P69)</f>
        <v>532</v>
      </c>
      <c r="O69" s="495">
        <v>273</v>
      </c>
      <c r="P69" s="495">
        <v>259</v>
      </c>
      <c r="Q69" s="495">
        <f>SUM(R69:S69)</f>
        <v>88</v>
      </c>
      <c r="R69" s="495">
        <v>47</v>
      </c>
      <c r="S69" s="495">
        <v>41</v>
      </c>
      <c r="T69" s="495">
        <v>0</v>
      </c>
      <c r="U69" s="578">
        <f>M69/W69*100</f>
        <v>7.89406671759613</v>
      </c>
      <c r="V69" s="594">
        <f>D69-M69</f>
        <v>-360</v>
      </c>
      <c r="W69" s="560">
        <f>'第１表(その１）'!C69</f>
        <v>7854</v>
      </c>
    </row>
    <row r="70" spans="2:23" s="577" customFormat="1" ht="13.5" customHeight="1">
      <c r="B70" s="521"/>
      <c r="C70" s="581"/>
      <c r="D70" s="409"/>
      <c r="E70" s="409"/>
      <c r="F70" s="409"/>
      <c r="G70" s="409"/>
      <c r="H70" s="409"/>
      <c r="I70" s="409"/>
      <c r="J70" s="409"/>
      <c r="K70" s="409"/>
      <c r="L70" s="580"/>
      <c r="M70" s="409"/>
      <c r="N70" s="409"/>
      <c r="O70" s="409"/>
      <c r="P70" s="409"/>
      <c r="Q70" s="409"/>
      <c r="R70" s="409"/>
      <c r="S70" s="409"/>
      <c r="T70" s="409"/>
      <c r="U70" s="580"/>
      <c r="V70" s="594"/>
      <c r="W70" s="560"/>
    </row>
    <row r="71" spans="2:23" s="577" customFormat="1" ht="13.5" customHeight="1">
      <c r="B71" s="525" t="s">
        <v>81</v>
      </c>
      <c r="C71" s="583">
        <f aca="true" t="shared" si="40" ref="C71:K71">SUM(C72:C72)</f>
        <v>943</v>
      </c>
      <c r="D71" s="409">
        <f t="shared" si="40"/>
        <v>348</v>
      </c>
      <c r="E71" s="409">
        <f t="shared" si="40"/>
        <v>191</v>
      </c>
      <c r="F71" s="409">
        <f t="shared" si="40"/>
        <v>77</v>
      </c>
      <c r="G71" s="409">
        <f t="shared" si="40"/>
        <v>114</v>
      </c>
      <c r="H71" s="409">
        <f t="shared" si="40"/>
        <v>129</v>
      </c>
      <c r="I71" s="409">
        <f t="shared" si="40"/>
        <v>65</v>
      </c>
      <c r="J71" s="409">
        <f t="shared" si="40"/>
        <v>64</v>
      </c>
      <c r="K71" s="409">
        <f t="shared" si="40"/>
        <v>28</v>
      </c>
      <c r="L71" s="580">
        <f>D71/W71*100</f>
        <v>2.340282447881641</v>
      </c>
      <c r="M71" s="409">
        <f aca="true" t="shared" si="41" ref="M71:T71">SUM(M72:M72)</f>
        <v>595</v>
      </c>
      <c r="N71" s="409">
        <f t="shared" si="41"/>
        <v>458</v>
      </c>
      <c r="O71" s="409">
        <f t="shared" si="41"/>
        <v>209</v>
      </c>
      <c r="P71" s="409">
        <f t="shared" si="41"/>
        <v>249</v>
      </c>
      <c r="Q71" s="409">
        <f t="shared" si="41"/>
        <v>132</v>
      </c>
      <c r="R71" s="409">
        <f t="shared" si="41"/>
        <v>66</v>
      </c>
      <c r="S71" s="409">
        <f t="shared" si="41"/>
        <v>66</v>
      </c>
      <c r="T71" s="409">
        <f t="shared" si="41"/>
        <v>5</v>
      </c>
      <c r="U71" s="580">
        <f>M71/W71*100</f>
        <v>4.001344989912576</v>
      </c>
      <c r="V71" s="594">
        <f>D71-M71</f>
        <v>-247</v>
      </c>
      <c r="W71" s="560">
        <f>'第１表(その１）'!C71</f>
        <v>14870</v>
      </c>
    </row>
    <row r="72" spans="2:23" ht="13.5" customHeight="1">
      <c r="B72" s="521" t="s">
        <v>82</v>
      </c>
      <c r="C72" s="582">
        <f>D72+M72</f>
        <v>943</v>
      </c>
      <c r="D72" s="495">
        <f>SUM(E72,H72,K72)</f>
        <v>348</v>
      </c>
      <c r="E72" s="495">
        <f>SUM(F72:G72)</f>
        <v>191</v>
      </c>
      <c r="F72" s="495">
        <v>77</v>
      </c>
      <c r="G72" s="495">
        <v>114</v>
      </c>
      <c r="H72" s="495">
        <f>SUM(I72:J72)</f>
        <v>129</v>
      </c>
      <c r="I72" s="495">
        <v>65</v>
      </c>
      <c r="J72" s="495">
        <v>64</v>
      </c>
      <c r="K72" s="495">
        <v>28</v>
      </c>
      <c r="L72" s="578">
        <f>D72/W72*100</f>
        <v>2.340282447881641</v>
      </c>
      <c r="M72" s="495">
        <f>SUM(N72,Q72,T72)</f>
        <v>595</v>
      </c>
      <c r="N72" s="495">
        <f>SUM(O72:P72)</f>
        <v>458</v>
      </c>
      <c r="O72" s="495">
        <v>209</v>
      </c>
      <c r="P72" s="495">
        <v>249</v>
      </c>
      <c r="Q72" s="495">
        <f>SUM(R72:S72)</f>
        <v>132</v>
      </c>
      <c r="R72" s="495">
        <v>66</v>
      </c>
      <c r="S72" s="495">
        <v>66</v>
      </c>
      <c r="T72" s="495">
        <v>5</v>
      </c>
      <c r="U72" s="578">
        <f>M72/W72*100</f>
        <v>4.001344989912576</v>
      </c>
      <c r="V72" s="594">
        <f>D72-M72</f>
        <v>-247</v>
      </c>
      <c r="W72" s="560">
        <f>'第１表(その１）'!C72</f>
        <v>14870</v>
      </c>
    </row>
    <row r="73" spans="2:23" s="577" customFormat="1" ht="13.5" customHeight="1">
      <c r="B73" s="521"/>
      <c r="C73" s="581"/>
      <c r="D73" s="409"/>
      <c r="E73" s="409"/>
      <c r="F73" s="409"/>
      <c r="G73" s="409"/>
      <c r="H73" s="409"/>
      <c r="I73" s="409"/>
      <c r="J73" s="409"/>
      <c r="K73" s="409"/>
      <c r="L73" s="580"/>
      <c r="M73" s="409"/>
      <c r="N73" s="409"/>
      <c r="O73" s="409"/>
      <c r="P73" s="409"/>
      <c r="Q73" s="409"/>
      <c r="R73" s="409"/>
      <c r="S73" s="409"/>
      <c r="T73" s="409"/>
      <c r="U73" s="580"/>
      <c r="V73" s="594"/>
      <c r="W73" s="560"/>
    </row>
    <row r="74" spans="2:23" ht="13.5" customHeight="1">
      <c r="B74" s="521" t="s">
        <v>83</v>
      </c>
      <c r="C74" s="582">
        <f aca="true" t="shared" si="42" ref="C74:C80">D74+M74</f>
        <v>12522</v>
      </c>
      <c r="D74" s="487">
        <f>D22+D24+D32+D36+D42</f>
        <v>6015</v>
      </c>
      <c r="E74" s="495">
        <f aca="true" t="shared" si="43" ref="E74:E80">SUM(F74:G74)</f>
        <v>3418</v>
      </c>
      <c r="F74" s="487">
        <f>F22+F24+F32+F36+F42</f>
        <v>1715</v>
      </c>
      <c r="G74" s="487">
        <f>G22+G24+G32+G36+G42</f>
        <v>1703</v>
      </c>
      <c r="H74" s="495">
        <f aca="true" t="shared" si="44" ref="H74:H80">SUM(I74:J74)</f>
        <v>2545</v>
      </c>
      <c r="I74" s="487">
        <f>I22+I24+I32+I36+I42</f>
        <v>1488</v>
      </c>
      <c r="J74" s="487">
        <f>J22+J24+J32+J36+J42</f>
        <v>1057</v>
      </c>
      <c r="K74" s="487">
        <f>K22+K24+K32+K36+K42</f>
        <v>52</v>
      </c>
      <c r="L74" s="578">
        <f aca="true" t="shared" si="45" ref="L74:L80">D74/W74*100</f>
        <v>3.324820907402494</v>
      </c>
      <c r="M74" s="487">
        <f>M22+M24+M32+M36+M42</f>
        <v>6507</v>
      </c>
      <c r="N74" s="495">
        <f aca="true" t="shared" si="46" ref="N74:N80">SUM(O74:P74)</f>
        <v>3897</v>
      </c>
      <c r="O74" s="487">
        <f>O22+O24+O32+O36+O42</f>
        <v>1895</v>
      </c>
      <c r="P74" s="487">
        <f>P22+P24+P32+P36+P42</f>
        <v>2002</v>
      </c>
      <c r="Q74" s="495">
        <f aca="true" t="shared" si="47" ref="Q74:Q80">SUM(R74:S74)</f>
        <v>2554</v>
      </c>
      <c r="R74" s="487">
        <f>R22+R24+R32+R36+R42</f>
        <v>1509</v>
      </c>
      <c r="S74" s="487">
        <f>S22+S24+S32+S36+S42</f>
        <v>1045</v>
      </c>
      <c r="T74" s="487">
        <f>T22+T24+T32+T36+T42</f>
        <v>56</v>
      </c>
      <c r="U74" s="578">
        <f aca="true" t="shared" si="48" ref="U74:U80">M74/W74*100</f>
        <v>3.5967763332448923</v>
      </c>
      <c r="V74" s="594">
        <f aca="true" t="shared" si="49" ref="V74:V80">D74-M74</f>
        <v>-492</v>
      </c>
      <c r="W74" s="560">
        <f>'第１表(その１）'!C74</f>
        <v>180912</v>
      </c>
    </row>
    <row r="75" spans="2:23" ht="13.5" customHeight="1">
      <c r="B75" s="521" t="s">
        <v>84</v>
      </c>
      <c r="C75" s="582">
        <f t="shared" si="42"/>
        <v>178494</v>
      </c>
      <c r="D75" s="530">
        <f>D12+D20+D23+D25+D26+D45+D49+D54</f>
        <v>94376</v>
      </c>
      <c r="E75" s="495">
        <f t="shared" si="43"/>
        <v>45158</v>
      </c>
      <c r="F75" s="530">
        <f>F12+F20+F23+F25+F26+F45+F49+F54</f>
        <v>22088</v>
      </c>
      <c r="G75" s="530">
        <f>G12+G20+G23+G25+G26+G45+G49+G54</f>
        <v>23070</v>
      </c>
      <c r="H75" s="495">
        <f t="shared" si="44"/>
        <v>47955</v>
      </c>
      <c r="I75" s="530">
        <f>I12+I20+I23+I25+I26+I45+I49+I54</f>
        <v>28011</v>
      </c>
      <c r="J75" s="530">
        <f>J12+J20+J23+J25+J26+J45+J49+J54</f>
        <v>19944</v>
      </c>
      <c r="K75" s="530">
        <f>K12+K20+K23+K25+K26+K45+K49+K54</f>
        <v>1263</v>
      </c>
      <c r="L75" s="578">
        <f t="shared" si="45"/>
        <v>6.292190565847785</v>
      </c>
      <c r="M75" s="530">
        <f>M12+M20+M23+M25+M26+M45+M49+M54</f>
        <v>84118</v>
      </c>
      <c r="N75" s="495">
        <f t="shared" si="46"/>
        <v>41842</v>
      </c>
      <c r="O75" s="530">
        <f>O12+O20+O23+O25+O26+O45+O49+O54</f>
        <v>20769</v>
      </c>
      <c r="P75" s="530">
        <f>P12+P20+P23+P25+P26+P45+P49+P54</f>
        <v>21073</v>
      </c>
      <c r="Q75" s="495">
        <f t="shared" si="47"/>
        <v>40697</v>
      </c>
      <c r="R75" s="530">
        <f>R12+R20+R23+R25+R26+R45+R49+R54</f>
        <v>23100</v>
      </c>
      <c r="S75" s="530">
        <f>S12+S20+S23+S25+S26+S45+S49+S54</f>
        <v>17597</v>
      </c>
      <c r="T75" s="530">
        <f>T12+T20+T23+T25+T26+T45+T49+T54</f>
        <v>1579</v>
      </c>
      <c r="U75" s="578">
        <f t="shared" si="48"/>
        <v>5.608274201258625</v>
      </c>
      <c r="V75" s="594">
        <f t="shared" si="49"/>
        <v>10258</v>
      </c>
      <c r="W75" s="560">
        <f>'第１表(その１）'!C75</f>
        <v>1499891</v>
      </c>
    </row>
    <row r="76" spans="2:23" ht="13.5" customHeight="1">
      <c r="B76" s="521" t="s">
        <v>85</v>
      </c>
      <c r="C76" s="582">
        <f t="shared" si="42"/>
        <v>12511</v>
      </c>
      <c r="D76" s="487">
        <f>D30+D60+D64</f>
        <v>6080</v>
      </c>
      <c r="E76" s="495">
        <f t="shared" si="43"/>
        <v>3669</v>
      </c>
      <c r="F76" s="487">
        <f>F30+F60+F64</f>
        <v>1822</v>
      </c>
      <c r="G76" s="487">
        <f>G30+G60+G64</f>
        <v>1847</v>
      </c>
      <c r="H76" s="495">
        <f t="shared" si="44"/>
        <v>2323</v>
      </c>
      <c r="I76" s="487">
        <f>I30+I60+I64</f>
        <v>1334</v>
      </c>
      <c r="J76" s="487">
        <f>J30+J60+J64</f>
        <v>989</v>
      </c>
      <c r="K76" s="487">
        <f>K30+K60+K64</f>
        <v>88</v>
      </c>
      <c r="L76" s="578">
        <f t="shared" si="45"/>
        <v>2.908715142062987</v>
      </c>
      <c r="M76" s="487">
        <f>M30+M60+M64</f>
        <v>6431</v>
      </c>
      <c r="N76" s="495">
        <f t="shared" si="46"/>
        <v>3856</v>
      </c>
      <c r="O76" s="487">
        <f>O30+O60+O64</f>
        <v>1837</v>
      </c>
      <c r="P76" s="487">
        <f>P30+P60+P64</f>
        <v>2019</v>
      </c>
      <c r="Q76" s="495">
        <f t="shared" si="47"/>
        <v>2485</v>
      </c>
      <c r="R76" s="487">
        <f>R30+R60+R64</f>
        <v>1309</v>
      </c>
      <c r="S76" s="487">
        <f>S30+S60+S64</f>
        <v>1176</v>
      </c>
      <c r="T76" s="487">
        <f>T30+T60+T64</f>
        <v>90</v>
      </c>
      <c r="U76" s="578">
        <f t="shared" si="48"/>
        <v>3.0766360326656366</v>
      </c>
      <c r="V76" s="594">
        <f t="shared" si="49"/>
        <v>-351</v>
      </c>
      <c r="W76" s="560">
        <f>'第１表(その１）'!C76</f>
        <v>209027</v>
      </c>
    </row>
    <row r="77" spans="2:23" ht="13.5" customHeight="1">
      <c r="B77" s="521" t="s">
        <v>86</v>
      </c>
      <c r="C77" s="582">
        <f t="shared" si="42"/>
        <v>3134</v>
      </c>
      <c r="D77" s="487">
        <f>D28</f>
        <v>1379</v>
      </c>
      <c r="E77" s="495">
        <f t="shared" si="43"/>
        <v>670</v>
      </c>
      <c r="F77" s="487">
        <f>F28</f>
        <v>336</v>
      </c>
      <c r="G77" s="487">
        <f>G28</f>
        <v>334</v>
      </c>
      <c r="H77" s="495">
        <f t="shared" si="44"/>
        <v>703</v>
      </c>
      <c r="I77" s="487">
        <f>I28</f>
        <v>390</v>
      </c>
      <c r="J77" s="487">
        <f>J28</f>
        <v>313</v>
      </c>
      <c r="K77" s="487">
        <f>K28</f>
        <v>6</v>
      </c>
      <c r="L77" s="578">
        <f t="shared" si="45"/>
        <v>1.8910876153645724</v>
      </c>
      <c r="M77" s="487">
        <f>M28</f>
        <v>1755</v>
      </c>
      <c r="N77" s="495">
        <f t="shared" si="46"/>
        <v>962</v>
      </c>
      <c r="O77" s="487">
        <f>O28</f>
        <v>462</v>
      </c>
      <c r="P77" s="487">
        <f>P28</f>
        <v>500</v>
      </c>
      <c r="Q77" s="495">
        <f t="shared" si="47"/>
        <v>769</v>
      </c>
      <c r="R77" s="487">
        <f>R28</f>
        <v>418</v>
      </c>
      <c r="S77" s="487">
        <f>S28</f>
        <v>351</v>
      </c>
      <c r="T77" s="487">
        <f>T28</f>
        <v>24</v>
      </c>
      <c r="U77" s="578">
        <f t="shared" si="48"/>
        <v>2.406714115275435</v>
      </c>
      <c r="V77" s="594">
        <f t="shared" si="49"/>
        <v>-376</v>
      </c>
      <c r="W77" s="560">
        <f>'第１表(その１）'!C77</f>
        <v>72921</v>
      </c>
    </row>
    <row r="78" spans="2:23" ht="13.5" customHeight="1">
      <c r="B78" s="531" t="s">
        <v>87</v>
      </c>
      <c r="C78" s="582">
        <f t="shared" si="42"/>
        <v>3788</v>
      </c>
      <c r="D78" s="407">
        <f>D27</f>
        <v>1808</v>
      </c>
      <c r="E78" s="495">
        <f t="shared" si="43"/>
        <v>1092</v>
      </c>
      <c r="F78" s="407">
        <f>F27</f>
        <v>553</v>
      </c>
      <c r="G78" s="407">
        <f>G27</f>
        <v>539</v>
      </c>
      <c r="H78" s="495">
        <f t="shared" si="44"/>
        <v>706</v>
      </c>
      <c r="I78" s="407">
        <f>I27</f>
        <v>381</v>
      </c>
      <c r="J78" s="407">
        <f>J27</f>
        <v>325</v>
      </c>
      <c r="K78" s="407">
        <f>K27</f>
        <v>10</v>
      </c>
      <c r="L78" s="578">
        <f t="shared" si="45"/>
        <v>2.1781295553387063</v>
      </c>
      <c r="M78" s="407">
        <f>M27</f>
        <v>1980</v>
      </c>
      <c r="N78" s="495">
        <f t="shared" si="46"/>
        <v>1163</v>
      </c>
      <c r="O78" s="407">
        <f>O27</f>
        <v>540</v>
      </c>
      <c r="P78" s="407">
        <f>P27</f>
        <v>623</v>
      </c>
      <c r="Q78" s="495">
        <f t="shared" si="47"/>
        <v>796</v>
      </c>
      <c r="R78" s="407">
        <f>R27</f>
        <v>405</v>
      </c>
      <c r="S78" s="407">
        <f>S27</f>
        <v>391</v>
      </c>
      <c r="T78" s="407">
        <f>T27</f>
        <v>21</v>
      </c>
      <c r="U78" s="578">
        <f t="shared" si="48"/>
        <v>2.3853409953377422</v>
      </c>
      <c r="V78" s="594">
        <f t="shared" si="49"/>
        <v>-172</v>
      </c>
      <c r="W78" s="560">
        <f>'第１表(その１）'!C78</f>
        <v>83007</v>
      </c>
    </row>
    <row r="79" spans="2:23" ht="13.5" customHeight="1">
      <c r="B79" s="521" t="s">
        <v>88</v>
      </c>
      <c r="C79" s="582">
        <f t="shared" si="42"/>
        <v>14040</v>
      </c>
      <c r="D79" s="487">
        <f>D19+D29+D68</f>
        <v>6189</v>
      </c>
      <c r="E79" s="495">
        <f t="shared" si="43"/>
        <v>3287</v>
      </c>
      <c r="F79" s="487">
        <f>F19+F29+F68</f>
        <v>1697</v>
      </c>
      <c r="G79" s="487">
        <f>G19+G29+G68</f>
        <v>1590</v>
      </c>
      <c r="H79" s="495">
        <f t="shared" si="44"/>
        <v>2768</v>
      </c>
      <c r="I79" s="487">
        <f>I19+I29+I68</f>
        <v>1628</v>
      </c>
      <c r="J79" s="487">
        <f>J19+J29+J68</f>
        <v>1140</v>
      </c>
      <c r="K79" s="487">
        <f>K19+K29+K68</f>
        <v>134</v>
      </c>
      <c r="L79" s="578">
        <f t="shared" si="45"/>
        <v>3.142725116919124</v>
      </c>
      <c r="M79" s="487">
        <f>M19+M29+M68</f>
        <v>7851</v>
      </c>
      <c r="N79" s="495">
        <f t="shared" si="46"/>
        <v>5024</v>
      </c>
      <c r="O79" s="487">
        <f>O19+O29+O68</f>
        <v>2491</v>
      </c>
      <c r="P79" s="487">
        <f>P19+P29+P68</f>
        <v>2533</v>
      </c>
      <c r="Q79" s="495">
        <f t="shared" si="47"/>
        <v>2716</v>
      </c>
      <c r="R79" s="487">
        <f>R19+R29+R68</f>
        <v>1484</v>
      </c>
      <c r="S79" s="487">
        <f>S19+S29+S68</f>
        <v>1232</v>
      </c>
      <c r="T79" s="487">
        <f>T19+T29+T68</f>
        <v>111</v>
      </c>
      <c r="U79" s="578">
        <f t="shared" si="48"/>
        <v>3.986675536101477</v>
      </c>
      <c r="V79" s="594">
        <f t="shared" si="49"/>
        <v>-1662</v>
      </c>
      <c r="W79" s="560">
        <f>'第１表(その１）'!C79</f>
        <v>196931</v>
      </c>
    </row>
    <row r="80" spans="2:23" ht="13.5" customHeight="1">
      <c r="B80" s="521" t="s">
        <v>89</v>
      </c>
      <c r="C80" s="582">
        <f t="shared" si="42"/>
        <v>4496</v>
      </c>
      <c r="D80" s="487">
        <f>D21+D71</f>
        <v>1749</v>
      </c>
      <c r="E80" s="495">
        <f t="shared" si="43"/>
        <v>711</v>
      </c>
      <c r="F80" s="487">
        <f>F21+F71</f>
        <v>361</v>
      </c>
      <c r="G80" s="487">
        <f>G21+G71</f>
        <v>350</v>
      </c>
      <c r="H80" s="495">
        <f t="shared" si="44"/>
        <v>973</v>
      </c>
      <c r="I80" s="487">
        <f>I21+I71</f>
        <v>565</v>
      </c>
      <c r="J80" s="487">
        <f>J21+J71</f>
        <v>408</v>
      </c>
      <c r="K80" s="487">
        <f>K21+K71</f>
        <v>65</v>
      </c>
      <c r="L80" s="578">
        <f t="shared" si="45"/>
        <v>2.114412824294591</v>
      </c>
      <c r="M80" s="487">
        <f>M21+M71</f>
        <v>2747</v>
      </c>
      <c r="N80" s="495">
        <f t="shared" si="46"/>
        <v>1545</v>
      </c>
      <c r="O80" s="487">
        <f>O21+O71</f>
        <v>730</v>
      </c>
      <c r="P80" s="487">
        <f>P21+P71</f>
        <v>815</v>
      </c>
      <c r="Q80" s="495">
        <f t="shared" si="47"/>
        <v>1186</v>
      </c>
      <c r="R80" s="487">
        <f>R21+R71</f>
        <v>652</v>
      </c>
      <c r="S80" s="487">
        <f>S21+S71</f>
        <v>534</v>
      </c>
      <c r="T80" s="487">
        <f>T21+T71</f>
        <v>16</v>
      </c>
      <c r="U80" s="578">
        <f t="shared" si="48"/>
        <v>3.320921685727411</v>
      </c>
      <c r="V80" s="594">
        <f t="shared" si="49"/>
        <v>-998</v>
      </c>
      <c r="W80" s="560">
        <f>'第１表(その１）'!C80</f>
        <v>82718</v>
      </c>
    </row>
    <row r="81" spans="2:22" ht="13.5" customHeight="1">
      <c r="B81" s="586"/>
      <c r="C81" s="587"/>
      <c r="D81" s="545"/>
      <c r="E81" s="588"/>
      <c r="F81" s="589"/>
      <c r="G81" s="589"/>
      <c r="H81" s="545"/>
      <c r="I81" s="545"/>
      <c r="J81" s="545"/>
      <c r="K81" s="545"/>
      <c r="L81" s="545"/>
      <c r="M81" s="545"/>
      <c r="N81" s="545"/>
      <c r="O81" s="589"/>
      <c r="P81" s="545"/>
      <c r="Q81" s="545"/>
      <c r="R81" s="545"/>
      <c r="S81" s="589"/>
      <c r="T81" s="589"/>
      <c r="U81" s="545"/>
      <c r="V81" s="545"/>
    </row>
    <row r="82" spans="2:22" ht="13.5" customHeight="1">
      <c r="B82" s="546" t="s">
        <v>109</v>
      </c>
      <c r="C82" s="406"/>
      <c r="D82" s="406"/>
      <c r="E82" s="496"/>
      <c r="F82" s="409"/>
      <c r="G82" s="409"/>
      <c r="H82" s="406"/>
      <c r="I82" s="406"/>
      <c r="J82" s="406"/>
      <c r="K82" s="406"/>
      <c r="L82" s="406"/>
      <c r="M82" s="406"/>
      <c r="N82" s="406"/>
      <c r="O82" s="409"/>
      <c r="P82" s="406"/>
      <c r="Q82" s="406"/>
      <c r="R82" s="406"/>
      <c r="S82" s="409"/>
      <c r="T82" s="409"/>
      <c r="U82" s="406"/>
      <c r="V82" s="406"/>
    </row>
    <row r="83" spans="1:23" ht="13.5" customHeight="1">
      <c r="A83" s="590"/>
      <c r="B83" s="487"/>
      <c r="C83" s="591"/>
      <c r="D83" s="591"/>
      <c r="E83" s="496"/>
      <c r="F83" s="590"/>
      <c r="G83" s="590"/>
      <c r="H83" s="591"/>
      <c r="I83" s="591"/>
      <c r="J83" s="591"/>
      <c r="K83" s="591"/>
      <c r="L83" s="591"/>
      <c r="M83" s="591"/>
      <c r="N83" s="591"/>
      <c r="O83" s="590"/>
      <c r="P83" s="591"/>
      <c r="Q83" s="591"/>
      <c r="R83" s="591"/>
      <c r="S83" s="590"/>
      <c r="T83" s="590"/>
      <c r="U83" s="591"/>
      <c r="V83" s="591"/>
      <c r="W83" s="590"/>
    </row>
    <row r="84" spans="1:23" ht="13.5" customHeight="1">
      <c r="A84" s="590"/>
      <c r="B84" s="487"/>
      <c r="C84" s="591"/>
      <c r="D84" s="591"/>
      <c r="E84" s="496"/>
      <c r="F84" s="590"/>
      <c r="G84" s="590"/>
      <c r="H84" s="591"/>
      <c r="I84" s="591"/>
      <c r="J84" s="591"/>
      <c r="K84" s="591"/>
      <c r="L84" s="591"/>
      <c r="M84" s="591"/>
      <c r="N84" s="591"/>
      <c r="O84" s="590"/>
      <c r="P84" s="591"/>
      <c r="Q84" s="591"/>
      <c r="R84" s="591"/>
      <c r="S84" s="590"/>
      <c r="T84" s="590"/>
      <c r="U84" s="591"/>
      <c r="V84" s="591"/>
      <c r="W84" s="590"/>
    </row>
    <row r="85" spans="1:23" ht="13.5" customHeight="1">
      <c r="A85" s="590"/>
      <c r="B85" s="513"/>
      <c r="C85" s="591" t="b">
        <f aca="true" t="shared" si="50" ref="C85:V85">SUM(C74:C80)=C8</f>
        <v>1</v>
      </c>
      <c r="D85" s="591" t="b">
        <f t="shared" si="50"/>
        <v>1</v>
      </c>
      <c r="E85" s="591" t="b">
        <f t="shared" si="50"/>
        <v>1</v>
      </c>
      <c r="F85" s="591" t="b">
        <f t="shared" si="50"/>
        <v>1</v>
      </c>
      <c r="G85" s="591" t="b">
        <f t="shared" si="50"/>
        <v>1</v>
      </c>
      <c r="H85" s="591" t="b">
        <f t="shared" si="50"/>
        <v>1</v>
      </c>
      <c r="I85" s="591" t="b">
        <f t="shared" si="50"/>
        <v>1</v>
      </c>
      <c r="J85" s="591" t="b">
        <f t="shared" si="50"/>
        <v>1</v>
      </c>
      <c r="K85" s="591" t="b">
        <f t="shared" si="50"/>
        <v>1</v>
      </c>
      <c r="L85" s="591" t="b">
        <f t="shared" si="50"/>
        <v>0</v>
      </c>
      <c r="M85" s="591" t="b">
        <f t="shared" si="50"/>
        <v>1</v>
      </c>
      <c r="N85" s="591" t="b">
        <f t="shared" si="50"/>
        <v>1</v>
      </c>
      <c r="O85" s="591" t="b">
        <f t="shared" si="50"/>
        <v>1</v>
      </c>
      <c r="P85" s="591" t="b">
        <f t="shared" si="50"/>
        <v>1</v>
      </c>
      <c r="Q85" s="591" t="b">
        <f t="shared" si="50"/>
        <v>1</v>
      </c>
      <c r="R85" s="591" t="b">
        <f t="shared" si="50"/>
        <v>1</v>
      </c>
      <c r="S85" s="591" t="b">
        <f t="shared" si="50"/>
        <v>1</v>
      </c>
      <c r="T85" s="591" t="b">
        <f t="shared" si="50"/>
        <v>1</v>
      </c>
      <c r="U85" s="591" t="b">
        <f t="shared" si="50"/>
        <v>0</v>
      </c>
      <c r="V85" s="591" t="b">
        <f t="shared" si="50"/>
        <v>1</v>
      </c>
      <c r="W85" s="591"/>
    </row>
    <row r="86" spans="1:23" ht="13.5" customHeight="1">
      <c r="A86" s="590"/>
      <c r="B86" s="590"/>
      <c r="C86" s="585" t="b">
        <f aca="true" t="shared" si="51" ref="C86:V86">SUM(C13:C30,C32,C36,C42,C45,C49,C54,C60,C64,C68,C71)=C8</f>
        <v>1</v>
      </c>
      <c r="D86" s="585" t="b">
        <f t="shared" si="51"/>
        <v>1</v>
      </c>
      <c r="E86" s="585" t="b">
        <f t="shared" si="51"/>
        <v>1</v>
      </c>
      <c r="F86" s="585" t="b">
        <f t="shared" si="51"/>
        <v>1</v>
      </c>
      <c r="G86" s="585" t="b">
        <f t="shared" si="51"/>
        <v>1</v>
      </c>
      <c r="H86" s="585" t="b">
        <f t="shared" si="51"/>
        <v>1</v>
      </c>
      <c r="I86" s="585" t="b">
        <f t="shared" si="51"/>
        <v>1</v>
      </c>
      <c r="J86" s="585" t="b">
        <f t="shared" si="51"/>
        <v>1</v>
      </c>
      <c r="K86" s="585" t="b">
        <f t="shared" si="51"/>
        <v>1</v>
      </c>
      <c r="L86" s="585" t="b">
        <f t="shared" si="51"/>
        <v>0</v>
      </c>
      <c r="M86" s="585" t="b">
        <f t="shared" si="51"/>
        <v>1</v>
      </c>
      <c r="N86" s="585" t="b">
        <f t="shared" si="51"/>
        <v>1</v>
      </c>
      <c r="O86" s="585" t="b">
        <f t="shared" si="51"/>
        <v>1</v>
      </c>
      <c r="P86" s="585" t="b">
        <f t="shared" si="51"/>
        <v>1</v>
      </c>
      <c r="Q86" s="585" t="b">
        <f t="shared" si="51"/>
        <v>1</v>
      </c>
      <c r="R86" s="585" t="b">
        <f t="shared" si="51"/>
        <v>1</v>
      </c>
      <c r="S86" s="585" t="b">
        <f t="shared" si="51"/>
        <v>1</v>
      </c>
      <c r="T86" s="585" t="b">
        <f t="shared" si="51"/>
        <v>1</v>
      </c>
      <c r="U86" s="585" t="b">
        <f>AVERAGE(U13:U30,U32,U36,U42,U45,U49,U54,U60,U64,U68,U71)=U8</f>
        <v>0</v>
      </c>
      <c r="V86" s="585" t="b">
        <f t="shared" si="51"/>
        <v>1</v>
      </c>
      <c r="W86" s="585"/>
    </row>
    <row r="87" spans="1:23" ht="13.5" customHeight="1">
      <c r="A87" s="590"/>
      <c r="B87" s="590"/>
      <c r="C87" s="585" t="b">
        <f aca="true" t="shared" si="52" ref="C87:V87">SUM(C13:C30,C33:C34,C37:C40,C43,C46:C47,C50:C52,C55:C58,C61:C62,C65:C66,C69,C72:C72)=C8</f>
        <v>1</v>
      </c>
      <c r="D87" s="585" t="b">
        <f t="shared" si="52"/>
        <v>1</v>
      </c>
      <c r="E87" s="585" t="b">
        <f t="shared" si="52"/>
        <v>1</v>
      </c>
      <c r="F87" s="585" t="b">
        <f t="shared" si="52"/>
        <v>1</v>
      </c>
      <c r="G87" s="585" t="b">
        <f t="shared" si="52"/>
        <v>1</v>
      </c>
      <c r="H87" s="585" t="b">
        <f t="shared" si="52"/>
        <v>1</v>
      </c>
      <c r="I87" s="585" t="b">
        <f t="shared" si="52"/>
        <v>1</v>
      </c>
      <c r="J87" s="585" t="b">
        <f t="shared" si="52"/>
        <v>1</v>
      </c>
      <c r="K87" s="585" t="b">
        <f t="shared" si="52"/>
        <v>1</v>
      </c>
      <c r="L87" s="585" t="b">
        <f t="shared" si="52"/>
        <v>0</v>
      </c>
      <c r="M87" s="585" t="b">
        <f t="shared" si="52"/>
        <v>1</v>
      </c>
      <c r="N87" s="585" t="b">
        <f t="shared" si="52"/>
        <v>1</v>
      </c>
      <c r="O87" s="585" t="b">
        <f t="shared" si="52"/>
        <v>1</v>
      </c>
      <c r="P87" s="585" t="b">
        <f t="shared" si="52"/>
        <v>1</v>
      </c>
      <c r="Q87" s="585" t="b">
        <f t="shared" si="52"/>
        <v>1</v>
      </c>
      <c r="R87" s="585" t="b">
        <f t="shared" si="52"/>
        <v>1</v>
      </c>
      <c r="S87" s="585" t="b">
        <f t="shared" si="52"/>
        <v>1</v>
      </c>
      <c r="T87" s="585" t="b">
        <f t="shared" si="52"/>
        <v>1</v>
      </c>
      <c r="U87" s="585" t="b">
        <f t="shared" si="52"/>
        <v>0</v>
      </c>
      <c r="V87" s="585" t="b">
        <f t="shared" si="52"/>
        <v>1</v>
      </c>
      <c r="W87" s="585"/>
    </row>
    <row r="88" spans="1:23" ht="13.5" customHeight="1">
      <c r="A88" s="590"/>
      <c r="B88" s="590"/>
      <c r="C88" s="591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</row>
    <row r="89" spans="3:23" ht="13.5" customHeight="1">
      <c r="C89" s="560"/>
      <c r="D89" s="560"/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560"/>
      <c r="P89" s="560"/>
      <c r="Q89" s="560"/>
      <c r="R89" s="560"/>
      <c r="S89" s="560"/>
      <c r="T89" s="560"/>
      <c r="U89" s="560"/>
      <c r="V89" s="560"/>
      <c r="W89" s="560"/>
    </row>
    <row r="90" spans="3:23" ht="13.5" customHeight="1">
      <c r="C90" s="560"/>
      <c r="D90" s="560"/>
      <c r="E90" s="560"/>
      <c r="F90" s="560"/>
      <c r="G90" s="560"/>
      <c r="H90" s="560"/>
      <c r="I90" s="560"/>
      <c r="J90" s="560"/>
      <c r="K90" s="560"/>
      <c r="L90" s="560"/>
      <c r="M90" s="560"/>
      <c r="N90" s="560"/>
      <c r="O90" s="560"/>
      <c r="P90" s="560"/>
      <c r="Q90" s="560"/>
      <c r="R90" s="560"/>
      <c r="S90" s="560"/>
      <c r="T90" s="560"/>
      <c r="U90" s="560"/>
      <c r="V90" s="560"/>
      <c r="W90" s="560"/>
    </row>
    <row r="91" spans="3:23" ht="13.5" customHeight="1">
      <c r="C91" s="560"/>
      <c r="D91" s="560"/>
      <c r="E91" s="560"/>
      <c r="F91" s="560"/>
      <c r="G91" s="560"/>
      <c r="H91" s="560"/>
      <c r="I91" s="560"/>
      <c r="J91" s="560"/>
      <c r="K91" s="560"/>
      <c r="L91" s="560"/>
      <c r="M91" s="560"/>
      <c r="N91" s="560"/>
      <c r="O91" s="560"/>
      <c r="P91" s="560"/>
      <c r="Q91" s="560"/>
      <c r="R91" s="560"/>
      <c r="S91" s="560"/>
      <c r="T91" s="560"/>
      <c r="U91" s="560"/>
      <c r="V91" s="560"/>
      <c r="W91" s="560"/>
    </row>
    <row r="92" spans="6:22" ht="13.5" customHeight="1">
      <c r="F92" s="590"/>
      <c r="G92" s="590"/>
      <c r="H92" s="590"/>
      <c r="I92" s="590"/>
      <c r="J92" s="590"/>
      <c r="K92" s="590"/>
      <c r="L92" s="592"/>
      <c r="M92" s="590"/>
      <c r="N92" s="590"/>
      <c r="O92" s="590"/>
      <c r="P92" s="590"/>
      <c r="Q92" s="590"/>
      <c r="R92" s="590"/>
      <c r="S92" s="590"/>
      <c r="T92" s="590"/>
      <c r="U92" s="590"/>
      <c r="V92" s="590"/>
    </row>
    <row r="93" spans="6:22" ht="13.5" customHeight="1">
      <c r="F93" s="590"/>
      <c r="G93" s="590"/>
      <c r="H93" s="590"/>
      <c r="I93" s="590"/>
      <c r="J93" s="590"/>
      <c r="K93" s="590"/>
      <c r="L93" s="592"/>
      <c r="M93" s="590"/>
      <c r="N93" s="590"/>
      <c r="O93" s="590"/>
      <c r="P93" s="590"/>
      <c r="Q93" s="590"/>
      <c r="R93" s="590"/>
      <c r="S93" s="590"/>
      <c r="T93" s="590"/>
      <c r="U93" s="590"/>
      <c r="V93" s="590"/>
    </row>
    <row r="94" spans="6:22" ht="13.5" customHeight="1">
      <c r="F94" s="590"/>
      <c r="G94" s="590"/>
      <c r="H94" s="590"/>
      <c r="I94" s="590"/>
      <c r="J94" s="590"/>
      <c r="K94" s="590"/>
      <c r="L94" s="592"/>
      <c r="M94" s="590"/>
      <c r="N94" s="590"/>
      <c r="O94" s="590"/>
      <c r="P94" s="590"/>
      <c r="Q94" s="590"/>
      <c r="R94" s="590"/>
      <c r="S94" s="590"/>
      <c r="T94" s="590"/>
      <c r="U94" s="590"/>
      <c r="V94" s="590"/>
    </row>
    <row r="95" spans="6:22" ht="13.5" customHeight="1">
      <c r="F95" s="590"/>
      <c r="G95" s="590"/>
      <c r="H95" s="590"/>
      <c r="I95" s="590"/>
      <c r="J95" s="590"/>
      <c r="K95" s="590"/>
      <c r="L95" s="592"/>
      <c r="M95" s="590"/>
      <c r="N95" s="590"/>
      <c r="O95" s="590"/>
      <c r="P95" s="590"/>
      <c r="Q95" s="590"/>
      <c r="R95" s="590"/>
      <c r="S95" s="590"/>
      <c r="T95" s="590"/>
      <c r="U95" s="590"/>
      <c r="V95" s="590"/>
    </row>
    <row r="96" spans="6:22" ht="13.5" customHeight="1">
      <c r="F96" s="590"/>
      <c r="G96" s="590"/>
      <c r="H96" s="590"/>
      <c r="I96" s="590"/>
      <c r="J96" s="590"/>
      <c r="K96" s="590"/>
      <c r="L96" s="592"/>
      <c r="M96" s="590"/>
      <c r="N96" s="590"/>
      <c r="O96" s="590"/>
      <c r="P96" s="590"/>
      <c r="Q96" s="590"/>
      <c r="R96" s="590"/>
      <c r="S96" s="590"/>
      <c r="T96" s="590"/>
      <c r="U96" s="590"/>
      <c r="V96" s="590"/>
    </row>
    <row r="97" spans="6:22" ht="13.5" customHeight="1">
      <c r="F97" s="590"/>
      <c r="G97" s="590"/>
      <c r="H97" s="590"/>
      <c r="I97" s="590"/>
      <c r="J97" s="590"/>
      <c r="K97" s="590"/>
      <c r="L97" s="592"/>
      <c r="M97" s="590"/>
      <c r="N97" s="590"/>
      <c r="O97" s="590"/>
      <c r="P97" s="590"/>
      <c r="Q97" s="590"/>
      <c r="R97" s="590"/>
      <c r="S97" s="590"/>
      <c r="T97" s="590"/>
      <c r="U97" s="590"/>
      <c r="V97" s="590"/>
    </row>
    <row r="98" spans="6:22" ht="13.5" customHeight="1">
      <c r="F98" s="590"/>
      <c r="G98" s="590"/>
      <c r="H98" s="590"/>
      <c r="I98" s="590"/>
      <c r="J98" s="590"/>
      <c r="K98" s="590"/>
      <c r="L98" s="592"/>
      <c r="M98" s="590"/>
      <c r="N98" s="590"/>
      <c r="O98" s="590"/>
      <c r="P98" s="590"/>
      <c r="Q98" s="590"/>
      <c r="R98" s="590"/>
      <c r="S98" s="590"/>
      <c r="T98" s="590"/>
      <c r="U98" s="590"/>
      <c r="V98" s="590"/>
    </row>
    <row r="99" spans="6:22" ht="13.5" customHeight="1">
      <c r="F99" s="590"/>
      <c r="G99" s="590"/>
      <c r="H99" s="590"/>
      <c r="I99" s="590"/>
      <c r="J99" s="590"/>
      <c r="K99" s="590"/>
      <c r="L99" s="592"/>
      <c r="M99" s="590"/>
      <c r="N99" s="590"/>
      <c r="O99" s="590"/>
      <c r="P99" s="590"/>
      <c r="Q99" s="590"/>
      <c r="R99" s="590"/>
      <c r="S99" s="590"/>
      <c r="T99" s="590"/>
      <c r="U99" s="590"/>
      <c r="V99" s="590"/>
    </row>
    <row r="100" spans="6:22" ht="13.5" customHeight="1">
      <c r="F100" s="590"/>
      <c r="G100" s="590"/>
      <c r="H100" s="590"/>
      <c r="I100" s="590"/>
      <c r="J100" s="590"/>
      <c r="K100" s="590"/>
      <c r="L100" s="592"/>
      <c r="M100" s="590"/>
      <c r="N100" s="590"/>
      <c r="O100" s="590"/>
      <c r="P100" s="590"/>
      <c r="Q100" s="590"/>
      <c r="R100" s="590"/>
      <c r="S100" s="590"/>
      <c r="T100" s="590"/>
      <c r="U100" s="590"/>
      <c r="V100" s="590"/>
    </row>
    <row r="101" spans="6:22" ht="13.5" customHeight="1">
      <c r="F101" s="590"/>
      <c r="G101" s="590"/>
      <c r="H101" s="590"/>
      <c r="I101" s="590"/>
      <c r="J101" s="590"/>
      <c r="K101" s="590"/>
      <c r="L101" s="592"/>
      <c r="M101" s="590"/>
      <c r="N101" s="590"/>
      <c r="O101" s="590"/>
      <c r="P101" s="590"/>
      <c r="Q101" s="590"/>
      <c r="R101" s="590"/>
      <c r="S101" s="590"/>
      <c r="T101" s="590"/>
      <c r="U101" s="590"/>
      <c r="V101" s="590"/>
    </row>
    <row r="102" spans="6:22" ht="13.5" customHeight="1">
      <c r="F102" s="590"/>
      <c r="G102" s="590"/>
      <c r="H102" s="590"/>
      <c r="I102" s="590"/>
      <c r="J102" s="590"/>
      <c r="K102" s="590"/>
      <c r="L102" s="592"/>
      <c r="M102" s="590"/>
      <c r="N102" s="590"/>
      <c r="O102" s="590"/>
      <c r="P102" s="590"/>
      <c r="Q102" s="590"/>
      <c r="R102" s="590"/>
      <c r="S102" s="590"/>
      <c r="T102" s="590"/>
      <c r="U102" s="590"/>
      <c r="V102" s="590"/>
    </row>
    <row r="103" spans="6:22" ht="13.5" customHeight="1">
      <c r="F103" s="590"/>
      <c r="G103" s="590"/>
      <c r="H103" s="590"/>
      <c r="I103" s="590"/>
      <c r="J103" s="590"/>
      <c r="K103" s="590"/>
      <c r="L103" s="592"/>
      <c r="M103" s="590"/>
      <c r="N103" s="590"/>
      <c r="O103" s="590"/>
      <c r="P103" s="590"/>
      <c r="Q103" s="590"/>
      <c r="R103" s="590"/>
      <c r="S103" s="590"/>
      <c r="T103" s="590"/>
      <c r="U103" s="590"/>
      <c r="V103" s="590"/>
    </row>
    <row r="104" spans="6:22" ht="13.5" customHeight="1">
      <c r="F104" s="590"/>
      <c r="G104" s="590"/>
      <c r="H104" s="590"/>
      <c r="I104" s="590"/>
      <c r="J104" s="590"/>
      <c r="K104" s="590"/>
      <c r="L104" s="592"/>
      <c r="M104" s="590"/>
      <c r="N104" s="590"/>
      <c r="O104" s="590"/>
      <c r="P104" s="590"/>
      <c r="Q104" s="590"/>
      <c r="R104" s="590"/>
      <c r="S104" s="590"/>
      <c r="T104" s="590"/>
      <c r="U104" s="590"/>
      <c r="V104" s="590"/>
    </row>
    <row r="105" spans="6:22" ht="13.5" customHeight="1">
      <c r="F105" s="590"/>
      <c r="G105" s="590"/>
      <c r="H105" s="590"/>
      <c r="I105" s="590"/>
      <c r="J105" s="590"/>
      <c r="K105" s="590"/>
      <c r="L105" s="592"/>
      <c r="M105" s="590"/>
      <c r="N105" s="590"/>
      <c r="O105" s="590"/>
      <c r="P105" s="590"/>
      <c r="Q105" s="590"/>
      <c r="R105" s="590"/>
      <c r="S105" s="590"/>
      <c r="T105" s="590"/>
      <c r="U105" s="590"/>
      <c r="V105" s="590"/>
    </row>
    <row r="106" spans="6:22" ht="13.5" customHeight="1">
      <c r="F106" s="590"/>
      <c r="G106" s="590"/>
      <c r="H106" s="590"/>
      <c r="I106" s="590"/>
      <c r="J106" s="590"/>
      <c r="K106" s="590"/>
      <c r="L106" s="592"/>
      <c r="M106" s="590"/>
      <c r="N106" s="590"/>
      <c r="O106" s="590"/>
      <c r="P106" s="590"/>
      <c r="Q106" s="590"/>
      <c r="R106" s="590"/>
      <c r="S106" s="590"/>
      <c r="T106" s="590"/>
      <c r="U106" s="590"/>
      <c r="V106" s="590"/>
    </row>
    <row r="107" spans="6:22" ht="13.5" customHeight="1">
      <c r="F107" s="590"/>
      <c r="G107" s="590"/>
      <c r="H107" s="590"/>
      <c r="I107" s="590"/>
      <c r="J107" s="590"/>
      <c r="K107" s="590"/>
      <c r="L107" s="592"/>
      <c r="M107" s="590"/>
      <c r="N107" s="590"/>
      <c r="O107" s="590"/>
      <c r="P107" s="590"/>
      <c r="Q107" s="590"/>
      <c r="R107" s="590"/>
      <c r="S107" s="590"/>
      <c r="T107" s="590"/>
      <c r="U107" s="590"/>
      <c r="V107" s="590"/>
    </row>
    <row r="108" spans="6:22" ht="13.5" customHeight="1">
      <c r="F108" s="590"/>
      <c r="G108" s="590"/>
      <c r="H108" s="590"/>
      <c r="I108" s="590"/>
      <c r="J108" s="590"/>
      <c r="K108" s="590"/>
      <c r="L108" s="592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</row>
    <row r="109" spans="6:22" ht="13.5" customHeight="1">
      <c r="F109" s="590"/>
      <c r="G109" s="590"/>
      <c r="H109" s="590"/>
      <c r="I109" s="590"/>
      <c r="J109" s="590"/>
      <c r="K109" s="590"/>
      <c r="L109" s="592"/>
      <c r="M109" s="590"/>
      <c r="N109" s="590"/>
      <c r="O109" s="590"/>
      <c r="P109" s="590"/>
      <c r="Q109" s="590"/>
      <c r="R109" s="590"/>
      <c r="S109" s="590"/>
      <c r="T109" s="590"/>
      <c r="U109" s="590"/>
      <c r="V109" s="590"/>
    </row>
    <row r="110" spans="6:22" ht="13.5" customHeight="1">
      <c r="F110" s="590"/>
      <c r="G110" s="590"/>
      <c r="H110" s="590"/>
      <c r="I110" s="590"/>
      <c r="J110" s="590"/>
      <c r="K110" s="590"/>
      <c r="L110" s="592"/>
      <c r="M110" s="590"/>
      <c r="N110" s="590"/>
      <c r="O110" s="590"/>
      <c r="P110" s="590"/>
      <c r="Q110" s="590"/>
      <c r="R110" s="590"/>
      <c r="S110" s="590"/>
      <c r="T110" s="590"/>
      <c r="U110" s="590"/>
      <c r="V110" s="590"/>
    </row>
    <row r="111" spans="6:22" ht="13.5" customHeight="1">
      <c r="F111" s="590"/>
      <c r="G111" s="590"/>
      <c r="H111" s="590"/>
      <c r="I111" s="590"/>
      <c r="J111" s="590"/>
      <c r="K111" s="590"/>
      <c r="L111" s="592"/>
      <c r="M111" s="590"/>
      <c r="N111" s="590"/>
      <c r="O111" s="590"/>
      <c r="P111" s="590"/>
      <c r="Q111" s="590"/>
      <c r="R111" s="590"/>
      <c r="S111" s="590"/>
      <c r="T111" s="590"/>
      <c r="U111" s="590"/>
      <c r="V111" s="590"/>
    </row>
    <row r="112" spans="6:22" ht="13.5" customHeight="1">
      <c r="F112" s="590"/>
      <c r="G112" s="590"/>
      <c r="H112" s="590"/>
      <c r="I112" s="590"/>
      <c r="J112" s="590"/>
      <c r="K112" s="590"/>
      <c r="L112" s="592"/>
      <c r="M112" s="590"/>
      <c r="N112" s="590"/>
      <c r="O112" s="590"/>
      <c r="P112" s="590"/>
      <c r="Q112" s="590"/>
      <c r="R112" s="590"/>
      <c r="S112" s="590"/>
      <c r="T112" s="590"/>
      <c r="U112" s="590"/>
      <c r="V112" s="590"/>
    </row>
    <row r="113" spans="6:22" ht="13.5" customHeight="1">
      <c r="F113" s="590"/>
      <c r="G113" s="590"/>
      <c r="H113" s="590"/>
      <c r="I113" s="590"/>
      <c r="J113" s="590"/>
      <c r="K113" s="590"/>
      <c r="L113" s="592"/>
      <c r="M113" s="590"/>
      <c r="N113" s="590"/>
      <c r="O113" s="590"/>
      <c r="P113" s="590"/>
      <c r="Q113" s="590"/>
      <c r="R113" s="590"/>
      <c r="S113" s="590"/>
      <c r="T113" s="590"/>
      <c r="U113" s="590"/>
      <c r="V113" s="590"/>
    </row>
    <row r="114" spans="6:22" ht="13.5" customHeight="1">
      <c r="F114" s="590"/>
      <c r="G114" s="590"/>
      <c r="H114" s="590"/>
      <c r="I114" s="590"/>
      <c r="J114" s="590"/>
      <c r="K114" s="590"/>
      <c r="L114" s="592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</row>
    <row r="115" spans="6:22" ht="13.5" customHeight="1">
      <c r="F115" s="590"/>
      <c r="G115" s="590"/>
      <c r="H115" s="590"/>
      <c r="I115" s="590"/>
      <c r="J115" s="590"/>
      <c r="K115" s="590"/>
      <c r="L115" s="592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</row>
    <row r="116" spans="6:22" ht="13.5" customHeight="1">
      <c r="F116" s="590"/>
      <c r="G116" s="590"/>
      <c r="H116" s="590"/>
      <c r="I116" s="590"/>
      <c r="J116" s="590"/>
      <c r="K116" s="590"/>
      <c r="L116" s="592"/>
      <c r="M116" s="590"/>
      <c r="N116" s="590"/>
      <c r="O116" s="590"/>
      <c r="P116" s="590"/>
      <c r="Q116" s="590"/>
      <c r="R116" s="590"/>
      <c r="S116" s="590"/>
      <c r="T116" s="590"/>
      <c r="U116" s="590"/>
      <c r="V116" s="590"/>
    </row>
    <row r="117" spans="6:22" ht="13.5" customHeight="1">
      <c r="F117" s="590"/>
      <c r="G117" s="590"/>
      <c r="H117" s="590"/>
      <c r="I117" s="590"/>
      <c r="J117" s="590"/>
      <c r="K117" s="590"/>
      <c r="L117" s="592"/>
      <c r="M117" s="590"/>
      <c r="N117" s="590"/>
      <c r="O117" s="590"/>
      <c r="P117" s="590"/>
      <c r="Q117" s="590"/>
      <c r="R117" s="590"/>
      <c r="S117" s="590"/>
      <c r="T117" s="590"/>
      <c r="U117" s="590"/>
      <c r="V117" s="590"/>
    </row>
    <row r="118" spans="6:22" ht="13.5" customHeight="1">
      <c r="F118" s="590"/>
      <c r="G118" s="590"/>
      <c r="H118" s="590"/>
      <c r="I118" s="590"/>
      <c r="J118" s="590"/>
      <c r="K118" s="590"/>
      <c r="L118" s="592"/>
      <c r="M118" s="590"/>
      <c r="N118" s="590"/>
      <c r="O118" s="590"/>
      <c r="P118" s="590"/>
      <c r="Q118" s="590"/>
      <c r="R118" s="590"/>
      <c r="S118" s="590"/>
      <c r="T118" s="590"/>
      <c r="U118" s="590"/>
      <c r="V118" s="590"/>
    </row>
    <row r="119" spans="6:22" ht="13.5" customHeight="1">
      <c r="F119" s="590"/>
      <c r="G119" s="590"/>
      <c r="H119" s="590"/>
      <c r="I119" s="590"/>
      <c r="J119" s="590"/>
      <c r="K119" s="590"/>
      <c r="L119" s="592"/>
      <c r="M119" s="590"/>
      <c r="N119" s="590"/>
      <c r="O119" s="590"/>
      <c r="P119" s="590"/>
      <c r="Q119" s="590"/>
      <c r="R119" s="590"/>
      <c r="S119" s="590"/>
      <c r="T119" s="590"/>
      <c r="U119" s="590"/>
      <c r="V119" s="590"/>
    </row>
    <row r="120" spans="6:22" ht="13.5" customHeight="1">
      <c r="F120" s="590"/>
      <c r="G120" s="590"/>
      <c r="H120" s="590"/>
      <c r="I120" s="590"/>
      <c r="J120" s="590"/>
      <c r="K120" s="590"/>
      <c r="L120" s="592"/>
      <c r="M120" s="590"/>
      <c r="N120" s="590"/>
      <c r="O120" s="590"/>
      <c r="P120" s="590"/>
      <c r="Q120" s="590"/>
      <c r="R120" s="590"/>
      <c r="S120" s="590"/>
      <c r="T120" s="590"/>
      <c r="U120" s="590"/>
      <c r="V120" s="590"/>
    </row>
    <row r="121" spans="6:22" ht="13.5" customHeight="1">
      <c r="F121" s="590"/>
      <c r="G121" s="590"/>
      <c r="H121" s="590"/>
      <c r="I121" s="590"/>
      <c r="J121" s="590"/>
      <c r="K121" s="590"/>
      <c r="L121" s="592"/>
      <c r="M121" s="590"/>
      <c r="N121" s="590"/>
      <c r="O121" s="590"/>
      <c r="P121" s="590"/>
      <c r="Q121" s="590"/>
      <c r="R121" s="590"/>
      <c r="S121" s="590"/>
      <c r="T121" s="590"/>
      <c r="U121" s="590"/>
      <c r="V121" s="590"/>
    </row>
    <row r="122" spans="6:22" ht="13.5" customHeight="1">
      <c r="F122" s="590"/>
      <c r="G122" s="590"/>
      <c r="H122" s="590"/>
      <c r="I122" s="590"/>
      <c r="J122" s="590"/>
      <c r="K122" s="590"/>
      <c r="L122" s="592"/>
      <c r="M122" s="590"/>
      <c r="N122" s="590"/>
      <c r="O122" s="590"/>
      <c r="P122" s="590"/>
      <c r="Q122" s="590"/>
      <c r="R122" s="590"/>
      <c r="S122" s="590"/>
      <c r="T122" s="590"/>
      <c r="U122" s="590"/>
      <c r="V122" s="590"/>
    </row>
    <row r="123" spans="6:22" ht="13.5" customHeight="1">
      <c r="F123" s="590"/>
      <c r="G123" s="590"/>
      <c r="H123" s="590"/>
      <c r="I123" s="590"/>
      <c r="J123" s="590"/>
      <c r="K123" s="590"/>
      <c r="L123" s="592"/>
      <c r="M123" s="590"/>
      <c r="N123" s="590"/>
      <c r="O123" s="590"/>
      <c r="P123" s="590"/>
      <c r="Q123" s="590"/>
      <c r="R123" s="590"/>
      <c r="S123" s="590"/>
      <c r="T123" s="590"/>
      <c r="U123" s="590"/>
      <c r="V123" s="590"/>
    </row>
    <row r="124" spans="6:22" ht="13.5" customHeight="1">
      <c r="F124" s="590"/>
      <c r="G124" s="590"/>
      <c r="H124" s="590"/>
      <c r="I124" s="590"/>
      <c r="J124" s="590"/>
      <c r="K124" s="590"/>
      <c r="L124" s="592"/>
      <c r="M124" s="590"/>
      <c r="N124" s="590"/>
      <c r="O124" s="590"/>
      <c r="P124" s="590"/>
      <c r="Q124" s="590"/>
      <c r="R124" s="590"/>
      <c r="S124" s="590"/>
      <c r="T124" s="590"/>
      <c r="U124" s="590"/>
      <c r="V124" s="590"/>
    </row>
    <row r="125" spans="6:22" ht="13.5" customHeight="1">
      <c r="F125" s="590"/>
      <c r="G125" s="590"/>
      <c r="H125" s="590"/>
      <c r="I125" s="590"/>
      <c r="J125" s="590"/>
      <c r="K125" s="590"/>
      <c r="L125" s="592"/>
      <c r="M125" s="590"/>
      <c r="N125" s="590"/>
      <c r="O125" s="590"/>
      <c r="P125" s="590"/>
      <c r="Q125" s="590"/>
      <c r="R125" s="590"/>
      <c r="S125" s="590"/>
      <c r="T125" s="590"/>
      <c r="U125" s="590"/>
      <c r="V125" s="590"/>
    </row>
    <row r="126" spans="6:22" ht="13.5" customHeight="1">
      <c r="F126" s="590"/>
      <c r="G126" s="590"/>
      <c r="H126" s="590"/>
      <c r="I126" s="590"/>
      <c r="J126" s="590"/>
      <c r="K126" s="590"/>
      <c r="L126" s="592"/>
      <c r="M126" s="590"/>
      <c r="N126" s="590"/>
      <c r="O126" s="590"/>
      <c r="P126" s="590"/>
      <c r="Q126" s="590"/>
      <c r="R126" s="590"/>
      <c r="S126" s="590"/>
      <c r="T126" s="590"/>
      <c r="U126" s="590"/>
      <c r="V126" s="590"/>
    </row>
  </sheetData>
  <sheetProtection/>
  <mergeCells count="10">
    <mergeCell ref="C4:C6"/>
    <mergeCell ref="V4:V6"/>
    <mergeCell ref="E5:E6"/>
    <mergeCell ref="H5:H6"/>
    <mergeCell ref="K5:K6"/>
    <mergeCell ref="L5:L6"/>
    <mergeCell ref="N5:N6"/>
    <mergeCell ref="Q5:Q6"/>
    <mergeCell ref="T5:T6"/>
    <mergeCell ref="U5:U6"/>
  </mergeCells>
  <conditionalFormatting sqref="B83:B65536 A1:A65536 B1:B81 T1:T5 T7:T65536 U1:IV65536 D35:V36 D41:V42 D44:V45 D48:V49 D53:V54 D59:V60 D63:V64 D67:V68 D73:V73 D70:V71 C1:G65536 P1:S65536 H2:M2 H1:O1 H3:O65536">
    <cfRule type="cellIs" priority="2" dxfId="4" operator="equal" stopIfTrue="1">
      <formula>FALSE</formula>
    </cfRule>
  </conditionalFormatting>
  <printOptions horizontalCentered="1" verticalCentered="1"/>
  <pageMargins left="0.3937007874015748" right="0.15748031496062992" top="0.1968503937007874" bottom="0.1968503937007874" header="0.15748031496062992" footer="0.15748031496062992"/>
  <pageSetup fitToWidth="2" horizontalDpi="300" verticalDpi="300" orientation="landscape" paperSize="8" scale="77" r:id="rId2"/>
  <rowBreaks count="1" manualBreakCount="1">
    <brk id="8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3"/>
  <sheetViews>
    <sheetView view="pageBreakPreview" zoomScaleSheetLayoutView="100" zoomScalePageLayoutView="0" workbookViewId="0" topLeftCell="A1">
      <pane xSplit="1" ySplit="4" topLeftCell="B50" activePane="bottomRight" state="frozen"/>
      <selection pane="topLeft" activeCell="A1" sqref="A1"/>
      <selection pane="topRight" activeCell="H1" sqref="H1"/>
      <selection pane="bottomLeft" activeCell="A21" sqref="A21"/>
      <selection pane="bottomRight" activeCell="P29" sqref="P29:P69"/>
    </sheetView>
  </sheetViews>
  <sheetFormatPr defaultColWidth="12.625" defaultRowHeight="13.5" customHeight="1"/>
  <cols>
    <col min="1" max="1" width="15.00390625" style="217" customWidth="1"/>
    <col min="2" max="2" width="6.00390625" style="221" customWidth="1"/>
    <col min="3" max="4" width="7.125" style="221" customWidth="1"/>
    <col min="5" max="7" width="6.00390625" style="221" bestFit="1" customWidth="1"/>
    <col min="8" max="8" width="9.875" style="218" bestFit="1" customWidth="1"/>
    <col min="9" max="9" width="6.00390625" style="218" bestFit="1" customWidth="1"/>
    <col min="10" max="10" width="7.00390625" style="218" bestFit="1" customWidth="1"/>
    <col min="11" max="11" width="6.125" style="218" customWidth="1"/>
    <col min="12" max="12" width="6.25390625" style="218" customWidth="1"/>
    <col min="13" max="13" width="6.875" style="218" bestFit="1" customWidth="1"/>
    <col min="14" max="14" width="6.375" style="218" customWidth="1"/>
    <col min="15" max="15" width="8.375" style="218" bestFit="1" customWidth="1"/>
    <col min="16" max="16" width="4.375" style="218" customWidth="1"/>
    <col min="17" max="17" width="6.00390625" style="218" bestFit="1" customWidth="1"/>
    <col min="18" max="18" width="4.375" style="218" customWidth="1"/>
    <col min="19" max="19" width="7.875" style="218" customWidth="1"/>
    <col min="20" max="20" width="6.00390625" style="218" bestFit="1" customWidth="1"/>
    <col min="21" max="21" width="5.75390625" style="218" bestFit="1" customWidth="1"/>
    <col min="22" max="22" width="6.25390625" style="218" customWidth="1"/>
    <col min="23" max="23" width="6.50390625" style="218" customWidth="1"/>
    <col min="24" max="24" width="7.25390625" style="218" customWidth="1"/>
    <col min="25" max="25" width="6.875" style="218" bestFit="1" customWidth="1"/>
    <col min="26" max="26" width="6.25390625" style="218" bestFit="1" customWidth="1"/>
    <col min="27" max="27" width="7.875" style="218" bestFit="1" customWidth="1"/>
    <col min="28" max="29" width="6.25390625" style="218" bestFit="1" customWidth="1"/>
    <col min="30" max="30" width="7.875" style="218" bestFit="1" customWidth="1"/>
    <col min="31" max="31" width="7.00390625" style="218" customWidth="1"/>
    <col min="32" max="37" width="6.00390625" style="218" customWidth="1"/>
    <col min="38" max="38" width="5.625" style="218" bestFit="1" customWidth="1"/>
    <col min="39" max="16384" width="12.625" style="221" customWidth="1"/>
  </cols>
  <sheetData>
    <row r="1" spans="1:38" ht="13.5" customHeight="1" thickBot="1">
      <c r="A1" s="85" t="s">
        <v>249</v>
      </c>
      <c r="B1" s="232" t="s">
        <v>186</v>
      </c>
      <c r="C1" s="86"/>
      <c r="D1" s="86"/>
      <c r="E1" s="86"/>
      <c r="F1" s="234"/>
      <c r="G1" s="86"/>
      <c r="I1" s="227" t="s">
        <v>164</v>
      </c>
      <c r="J1" s="88">
        <v>20348</v>
      </c>
      <c r="K1" s="87" t="s">
        <v>165</v>
      </c>
      <c r="L1" s="87"/>
      <c r="M1" s="88">
        <v>20867</v>
      </c>
      <c r="P1" s="216" t="s">
        <v>250</v>
      </c>
      <c r="Q1" s="218">
        <f>J5+Q5</f>
        <v>19144</v>
      </c>
      <c r="S1" s="227" t="s">
        <v>185</v>
      </c>
      <c r="T1" s="218">
        <f>T5+M5</f>
        <v>22493</v>
      </c>
      <c r="V1" s="235"/>
      <c r="W1" s="85"/>
      <c r="X1" s="219"/>
      <c r="Y1" s="826" t="s">
        <v>187</v>
      </c>
      <c r="Z1" s="826"/>
      <c r="AA1" s="89">
        <f>AA5+AH5</f>
        <v>118367</v>
      </c>
      <c r="AD1" s="827" t="s">
        <v>188</v>
      </c>
      <c r="AE1" s="827"/>
      <c r="AF1" s="89">
        <f>AD5+AK5</f>
        <v>112282</v>
      </c>
      <c r="AG1" s="826"/>
      <c r="AH1" s="826"/>
      <c r="AI1" s="219"/>
      <c r="AJ1" s="219"/>
      <c r="AK1" s="220"/>
      <c r="AL1" s="220"/>
    </row>
    <row r="2" spans="1:38" ht="13.5" customHeight="1">
      <c r="A2" s="90" t="s">
        <v>22</v>
      </c>
      <c r="B2" s="91" t="s">
        <v>166</v>
      </c>
      <c r="C2" s="92" t="s">
        <v>119</v>
      </c>
      <c r="D2" s="93"/>
      <c r="E2" s="94" t="s">
        <v>167</v>
      </c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 t="s">
        <v>168</v>
      </c>
      <c r="W2" s="97"/>
      <c r="X2" s="97"/>
      <c r="Y2" s="98"/>
      <c r="Z2" s="98"/>
      <c r="AA2" s="98"/>
      <c r="AB2" s="98"/>
      <c r="AC2" s="98"/>
      <c r="AD2" s="98"/>
      <c r="AE2" s="98"/>
      <c r="AF2" s="222"/>
      <c r="AG2" s="222"/>
      <c r="AH2" s="222"/>
      <c r="AI2" s="222"/>
      <c r="AJ2" s="222"/>
      <c r="AK2" s="222"/>
      <c r="AL2" s="223"/>
    </row>
    <row r="3" spans="1:38" s="114" customFormat="1" ht="13.5" customHeight="1">
      <c r="A3" s="99"/>
      <c r="B3" s="100"/>
      <c r="C3" s="101"/>
      <c r="D3" s="102"/>
      <c r="E3" s="103"/>
      <c r="F3" s="103"/>
      <c r="G3" s="103"/>
      <c r="H3" s="828" t="s">
        <v>169</v>
      </c>
      <c r="I3" s="829"/>
      <c r="J3" s="830"/>
      <c r="K3" s="831" t="s">
        <v>120</v>
      </c>
      <c r="L3" s="832"/>
      <c r="M3" s="833"/>
      <c r="N3" s="106" t="s">
        <v>170</v>
      </c>
      <c r="O3" s="834" t="s">
        <v>121</v>
      </c>
      <c r="P3" s="829"/>
      <c r="Q3" s="830"/>
      <c r="R3" s="831" t="s">
        <v>122</v>
      </c>
      <c r="S3" s="832"/>
      <c r="T3" s="833"/>
      <c r="U3" s="107" t="s">
        <v>123</v>
      </c>
      <c r="V3" s="108"/>
      <c r="W3" s="109"/>
      <c r="X3" s="109"/>
      <c r="Y3" s="110" t="s">
        <v>124</v>
      </c>
      <c r="Z3" s="111"/>
      <c r="AA3" s="112"/>
      <c r="AB3" s="110" t="s">
        <v>125</v>
      </c>
      <c r="AC3" s="111"/>
      <c r="AD3" s="111"/>
      <c r="AE3" s="113" t="s">
        <v>170</v>
      </c>
      <c r="AF3" s="396" t="s">
        <v>126</v>
      </c>
      <c r="AG3" s="111"/>
      <c r="AH3" s="111"/>
      <c r="AI3" s="110" t="s">
        <v>127</v>
      </c>
      <c r="AJ3" s="111"/>
      <c r="AK3" s="111"/>
      <c r="AL3" s="113" t="s">
        <v>170</v>
      </c>
    </row>
    <row r="4" spans="1:38" s="114" customFormat="1" ht="13.5" customHeight="1">
      <c r="A4" s="115"/>
      <c r="B4" s="116" t="s">
        <v>9</v>
      </c>
      <c r="C4" s="117" t="s">
        <v>10</v>
      </c>
      <c r="D4" s="118" t="s">
        <v>128</v>
      </c>
      <c r="E4" s="105" t="s">
        <v>9</v>
      </c>
      <c r="F4" s="119" t="s">
        <v>10</v>
      </c>
      <c r="G4" s="104" t="s">
        <v>128</v>
      </c>
      <c r="H4" s="119" t="s">
        <v>9</v>
      </c>
      <c r="I4" s="119" t="s">
        <v>10</v>
      </c>
      <c r="J4" s="119" t="s">
        <v>171</v>
      </c>
      <c r="K4" s="119" t="s">
        <v>9</v>
      </c>
      <c r="L4" s="119" t="s">
        <v>10</v>
      </c>
      <c r="M4" s="119" t="s">
        <v>171</v>
      </c>
      <c r="N4" s="120"/>
      <c r="O4" s="105" t="s">
        <v>9</v>
      </c>
      <c r="P4" s="119" t="s">
        <v>10</v>
      </c>
      <c r="Q4" s="119" t="s">
        <v>128</v>
      </c>
      <c r="R4" s="119" t="s">
        <v>9</v>
      </c>
      <c r="S4" s="119" t="s">
        <v>10</v>
      </c>
      <c r="T4" s="119" t="s">
        <v>128</v>
      </c>
      <c r="U4" s="121"/>
      <c r="V4" s="122" t="s">
        <v>9</v>
      </c>
      <c r="W4" s="123" t="s">
        <v>10</v>
      </c>
      <c r="X4" s="124" t="s">
        <v>128</v>
      </c>
      <c r="Y4" s="123" t="s">
        <v>9</v>
      </c>
      <c r="Z4" s="123" t="s">
        <v>10</v>
      </c>
      <c r="AA4" s="123" t="s">
        <v>171</v>
      </c>
      <c r="AB4" s="123" t="s">
        <v>9</v>
      </c>
      <c r="AC4" s="123" t="s">
        <v>10</v>
      </c>
      <c r="AD4" s="124" t="s">
        <v>171</v>
      </c>
      <c r="AE4" s="125"/>
      <c r="AF4" s="126" t="s">
        <v>9</v>
      </c>
      <c r="AG4" s="123" t="s">
        <v>10</v>
      </c>
      <c r="AH4" s="123" t="s">
        <v>171</v>
      </c>
      <c r="AI4" s="123" t="s">
        <v>9</v>
      </c>
      <c r="AJ4" s="123" t="s">
        <v>10</v>
      </c>
      <c r="AK4" s="124" t="s">
        <v>171</v>
      </c>
      <c r="AL4" s="125"/>
    </row>
    <row r="5" spans="1:38" ht="13.5" customHeight="1">
      <c r="A5" s="127" t="s">
        <v>28</v>
      </c>
      <c r="B5" s="128">
        <f>SUM(B6:B7)</f>
        <v>2583</v>
      </c>
      <c r="C5" s="228">
        <f>SUM(C6:C7)</f>
        <v>153</v>
      </c>
      <c r="D5" s="129">
        <f>SUM(B5:C5)</f>
        <v>2736</v>
      </c>
      <c r="E5" s="130">
        <f>SUM(E6:E7)</f>
        <v>-1804</v>
      </c>
      <c r="F5" s="130">
        <f>SUM(F6:F7)</f>
        <v>-1545</v>
      </c>
      <c r="G5" s="130">
        <f>SUM(E5:F5)</f>
        <v>-3349</v>
      </c>
      <c r="H5" s="131">
        <f>SUM(H6:H7)</f>
        <v>9756</v>
      </c>
      <c r="I5" s="130">
        <f>SUM(I6:I7)</f>
        <v>9325</v>
      </c>
      <c r="J5" s="132">
        <f>SUM(H5:I5)</f>
        <v>19081</v>
      </c>
      <c r="K5" s="131">
        <f>SUM(K6:K7)</f>
        <v>11572</v>
      </c>
      <c r="L5" s="130">
        <f>SUM(L6:L7)</f>
        <v>10882</v>
      </c>
      <c r="M5" s="132">
        <f>SUM(K5:L5)</f>
        <v>22454</v>
      </c>
      <c r="N5" s="133">
        <f>J5-M5</f>
        <v>-3373</v>
      </c>
      <c r="O5" s="130">
        <f>SUM(O6:O7)</f>
        <v>34</v>
      </c>
      <c r="P5" s="130">
        <f>SUM(P6:P7)</f>
        <v>29</v>
      </c>
      <c r="Q5" s="132">
        <f>SUM(O5:P5)</f>
        <v>63</v>
      </c>
      <c r="R5" s="131">
        <f>SUM(R6:R7)</f>
        <v>22</v>
      </c>
      <c r="S5" s="130">
        <f>SUM(S6:S7)</f>
        <v>17</v>
      </c>
      <c r="T5" s="130">
        <f>SUM(R5:S5)</f>
        <v>39</v>
      </c>
      <c r="U5" s="131">
        <f>Q5-T5</f>
        <v>24</v>
      </c>
      <c r="V5" s="134">
        <f>SUM(V6:V7)</f>
        <v>4387</v>
      </c>
      <c r="W5" s="135">
        <f>SUM(W6:W7)</f>
        <v>1698</v>
      </c>
      <c r="X5" s="135">
        <f>SUM(V5:W5)</f>
        <v>6085</v>
      </c>
      <c r="Y5" s="136">
        <f>SUM(Y6:Y7)</f>
        <v>61442</v>
      </c>
      <c r="Z5" s="135">
        <f>SUM(Z6:Z7)</f>
        <v>52403</v>
      </c>
      <c r="AA5" s="137">
        <f>SUM(Y5:Z5)</f>
        <v>113845</v>
      </c>
      <c r="AB5" s="136">
        <f>SUM(AB6:AB7)</f>
        <v>57523</v>
      </c>
      <c r="AC5" s="135">
        <f>SUM(AC6:AC7)</f>
        <v>50900</v>
      </c>
      <c r="AD5" s="137">
        <f>SUM(AB5:AC5)</f>
        <v>108423</v>
      </c>
      <c r="AE5" s="138">
        <f>AA5-AD5</f>
        <v>5422</v>
      </c>
      <c r="AF5" s="139">
        <f>SUM(AF6:AF7)</f>
        <v>2473</v>
      </c>
      <c r="AG5" s="135">
        <f>SUM(AG6:AG7)</f>
        <v>2049</v>
      </c>
      <c r="AH5" s="135">
        <f>SUM(AF5:AG5)</f>
        <v>4522</v>
      </c>
      <c r="AI5" s="136">
        <f>SUM(AI6:AI7)</f>
        <v>2005</v>
      </c>
      <c r="AJ5" s="135">
        <f>SUM(AJ6:AJ7)</f>
        <v>1854</v>
      </c>
      <c r="AK5" s="135">
        <f>SUM(AI5:AJ5)</f>
        <v>3859</v>
      </c>
      <c r="AL5" s="140">
        <f>AH5-AK5</f>
        <v>663</v>
      </c>
    </row>
    <row r="6" spans="1:38" s="224" customFormat="1" ht="13.5" customHeight="1">
      <c r="A6" s="141" t="s">
        <v>29</v>
      </c>
      <c r="B6" s="142">
        <f>SUM(B10:B27)</f>
        <v>2912</v>
      </c>
      <c r="C6" s="143">
        <f>SUM(C10:C27)</f>
        <v>1043</v>
      </c>
      <c r="D6" s="144">
        <f>SUM(B6:C6)</f>
        <v>3955</v>
      </c>
      <c r="E6" s="145">
        <f>SUM(E10:E27)</f>
        <v>-1004</v>
      </c>
      <c r="F6" s="145">
        <f>SUM(F10:F27)</f>
        <v>-808</v>
      </c>
      <c r="G6" s="146">
        <f>SUM(E6:F6)</f>
        <v>-1812</v>
      </c>
      <c r="H6" s="147">
        <f>SUM(H10:H27)</f>
        <v>8217</v>
      </c>
      <c r="I6" s="145">
        <f>SUM(I10:I27)</f>
        <v>7866</v>
      </c>
      <c r="J6" s="146">
        <f>SUM(H6:I6)</f>
        <v>16083</v>
      </c>
      <c r="K6" s="147">
        <f>SUM(K10:K27)</f>
        <v>9235</v>
      </c>
      <c r="L6" s="145">
        <f>SUM(L10:L27)</f>
        <v>8690</v>
      </c>
      <c r="M6" s="146">
        <f>SUM(K6:L6)</f>
        <v>17925</v>
      </c>
      <c r="N6" s="148">
        <f>J6-M6</f>
        <v>-1842</v>
      </c>
      <c r="O6" s="149">
        <f>SUM(O10:O27)</f>
        <v>33</v>
      </c>
      <c r="P6" s="145">
        <f>SUM(P10:P27)</f>
        <v>29</v>
      </c>
      <c r="Q6" s="146">
        <f>SUM(O6:P6)</f>
        <v>62</v>
      </c>
      <c r="R6" s="147">
        <f>SUM(R10:R27)</f>
        <v>19</v>
      </c>
      <c r="S6" s="145">
        <f>SUM(S10:S27)</f>
        <v>13</v>
      </c>
      <c r="T6" s="150">
        <f>SUM(R6:S6)</f>
        <v>32</v>
      </c>
      <c r="U6" s="147">
        <f>Q6-T6</f>
        <v>30</v>
      </c>
      <c r="V6" s="151">
        <f>SUM(V10:V27)</f>
        <v>3916</v>
      </c>
      <c r="W6" s="152">
        <f>SUM(W10:W27)</f>
        <v>1851</v>
      </c>
      <c r="X6" s="152">
        <f>SUM(V6:W6)</f>
        <v>5767</v>
      </c>
      <c r="Y6" s="153">
        <f>SUM(Y10:Y27)</f>
        <v>52795</v>
      </c>
      <c r="Z6" s="152">
        <f>SUM(Z10:Z27)</f>
        <v>44600</v>
      </c>
      <c r="AA6" s="154">
        <f>SUM(Y6:Z6)</f>
        <v>97395</v>
      </c>
      <c r="AB6" s="153">
        <f>SUM(AB10:AB27)</f>
        <v>49276</v>
      </c>
      <c r="AC6" s="152">
        <f>SUM(AC10:AC27)</f>
        <v>42928</v>
      </c>
      <c r="AD6" s="154">
        <f>SUM(AB6:AC6)</f>
        <v>92204</v>
      </c>
      <c r="AE6" s="155">
        <f>AA6-AD6</f>
        <v>5191</v>
      </c>
      <c r="AF6" s="156">
        <f>SUM(AF10:AF27)</f>
        <v>2281</v>
      </c>
      <c r="AG6" s="152">
        <f>SUM(AG10:AG27)</f>
        <v>1878</v>
      </c>
      <c r="AH6" s="157">
        <f>SUM(AF6:AG6)</f>
        <v>4159</v>
      </c>
      <c r="AI6" s="153">
        <f>SUM(AI10:AI27)</f>
        <v>1884</v>
      </c>
      <c r="AJ6" s="152">
        <f>SUM(AJ10:AJ27)</f>
        <v>1699</v>
      </c>
      <c r="AK6" s="157">
        <f>SUM(AI6:AJ6)</f>
        <v>3583</v>
      </c>
      <c r="AL6" s="155">
        <f>AH6-AK6</f>
        <v>576</v>
      </c>
    </row>
    <row r="7" spans="1:38" s="225" customFormat="1" ht="13.5" customHeight="1">
      <c r="A7" s="158" t="s">
        <v>30</v>
      </c>
      <c r="B7" s="159">
        <f>B29+B33+B39+B42+B46+B51+B57+B61+B65+B68</f>
        <v>-329</v>
      </c>
      <c r="C7" s="160">
        <f>C29+C33+C39+C42+C46+C51+C57+C61+C65+C68</f>
        <v>-890</v>
      </c>
      <c r="D7" s="144">
        <f>SUM(B7:C7)</f>
        <v>-1219</v>
      </c>
      <c r="E7" s="150">
        <f>E29+E33+E39+E42+E46+E51+E57+E61+E65+E68</f>
        <v>-800</v>
      </c>
      <c r="F7" s="150">
        <f>F29+F33+F39+F42+F46+F51+F57+F61+F65+F68</f>
        <v>-737</v>
      </c>
      <c r="G7" s="146">
        <f>SUM(E7:F7)</f>
        <v>-1537</v>
      </c>
      <c r="H7" s="147">
        <f>H29+H33+H39+H42+H46+H51+H57+H61+H65+H68</f>
        <v>1539</v>
      </c>
      <c r="I7" s="145">
        <f>I29+I33+I39+I42+I46+I51+I57+I61+I65+I68</f>
        <v>1459</v>
      </c>
      <c r="J7" s="146">
        <f>SUM(H7:I7)</f>
        <v>2998</v>
      </c>
      <c r="K7" s="147">
        <f>K29+K33+K39+K42+K46+K51+K57+K61+K65+K68</f>
        <v>2337</v>
      </c>
      <c r="L7" s="145">
        <f>L29+L33+L39+L42+L46+L51+L57+L61+L65+L68</f>
        <v>2192</v>
      </c>
      <c r="M7" s="146">
        <f>SUM(K7:L7)</f>
        <v>4529</v>
      </c>
      <c r="N7" s="148">
        <f>J7-M7</f>
        <v>-1531</v>
      </c>
      <c r="O7" s="149">
        <f>O29+O33+O39+O42+O46+O51+O57+O61+O65+O68</f>
        <v>1</v>
      </c>
      <c r="P7" s="145">
        <f>P29+P33+P39+P42+P46+P51+P57+P61+P65+P68</f>
        <v>0</v>
      </c>
      <c r="Q7" s="146">
        <f>SUM(O7:P7)</f>
        <v>1</v>
      </c>
      <c r="R7" s="147">
        <f>R29+R33+R39+R42+R46+R51+R57+R61+R65+R68</f>
        <v>3</v>
      </c>
      <c r="S7" s="145">
        <f>S29+S33+S39+S42+S46+S51+S57+S61+S65+S68</f>
        <v>4</v>
      </c>
      <c r="T7" s="146">
        <f>SUM(R7:S7)</f>
        <v>7</v>
      </c>
      <c r="U7" s="147">
        <f>Q7-T7</f>
        <v>-6</v>
      </c>
      <c r="V7" s="151">
        <f>V29+V33+V39+V42+V46+V51+V57+V61+V65+V68</f>
        <v>471</v>
      </c>
      <c r="W7" s="152">
        <f>W29+W33+W39+W42+W46+W51+W57+W61+W65+W68</f>
        <v>-153</v>
      </c>
      <c r="X7" s="152">
        <f>SUM(V7:W7)</f>
        <v>318</v>
      </c>
      <c r="Y7" s="153">
        <f>Y29+Y33+Y39+Y42+Y46+Y51+Y57+Y61+Y65+Y68</f>
        <v>8647</v>
      </c>
      <c r="Z7" s="152">
        <f>Z29+Z33+Z39+Z42+Z46+Z51+Z57+Z61+Z65+Z68</f>
        <v>7803</v>
      </c>
      <c r="AA7" s="154">
        <f>SUM(Y7:Z7)</f>
        <v>16450</v>
      </c>
      <c r="AB7" s="153">
        <f>AB29+AB33+AB39+AB42+AB46+AB51+AB57+AB61+AB65+AB68</f>
        <v>8247</v>
      </c>
      <c r="AC7" s="152">
        <f>AC29+AC33+AC39+AC42+AC46+AC51+AC57+AC61+AC65+AC68</f>
        <v>7972</v>
      </c>
      <c r="AD7" s="154">
        <f>SUM(AB7:AC7)</f>
        <v>16219</v>
      </c>
      <c r="AE7" s="155">
        <f>AA7-AD7</f>
        <v>231</v>
      </c>
      <c r="AF7" s="156">
        <f>AF29+AF33+AF39+AF42+AF46+AF51+AF57+AF61+AF65+AF68</f>
        <v>192</v>
      </c>
      <c r="AG7" s="152">
        <f>AG29+AG33+AG39+AG42+AG46+AG51+AG57+AG61+AG65+AG68</f>
        <v>171</v>
      </c>
      <c r="AH7" s="157">
        <f>SUM(AF7:AG7)</f>
        <v>363</v>
      </c>
      <c r="AI7" s="153">
        <f>AI29+AI33+AI39+AI42+AI46+AI51+AI57+AI61+AI65+AI68</f>
        <v>121</v>
      </c>
      <c r="AJ7" s="152">
        <f>AJ29+AJ33+AJ39+AJ42+AJ46+AJ51+AJ57+AJ61+AJ65+AJ68</f>
        <v>155</v>
      </c>
      <c r="AK7" s="157">
        <f>SUM(AI7:AJ7)</f>
        <v>276</v>
      </c>
      <c r="AL7" s="155">
        <f>AH7-AK7</f>
        <v>87</v>
      </c>
    </row>
    <row r="8" spans="1:38" s="225" customFormat="1" ht="13.5" customHeight="1">
      <c r="A8" s="158"/>
      <c r="B8" s="142">
        <v>0</v>
      </c>
      <c r="C8" s="143">
        <v>0</v>
      </c>
      <c r="D8" s="144">
        <v>0</v>
      </c>
      <c r="E8" s="145">
        <v>0</v>
      </c>
      <c r="F8" s="145">
        <v>0</v>
      </c>
      <c r="G8" s="146">
        <v>0</v>
      </c>
      <c r="H8" s="161">
        <v>0</v>
      </c>
      <c r="I8" s="150">
        <v>0</v>
      </c>
      <c r="J8" s="146">
        <f aca="true" t="shared" si="0" ref="J8:J39">H8+I8</f>
        <v>0</v>
      </c>
      <c r="K8" s="161">
        <v>0</v>
      </c>
      <c r="L8" s="150">
        <v>0</v>
      </c>
      <c r="M8" s="146">
        <f>K8+L8</f>
        <v>0</v>
      </c>
      <c r="N8" s="162">
        <f>J8-M8</f>
        <v>0</v>
      </c>
      <c r="O8" s="163">
        <v>0</v>
      </c>
      <c r="P8" s="150">
        <v>0</v>
      </c>
      <c r="Q8" s="146">
        <f aca="true" t="shared" si="1" ref="Q8:Q69">O8+P8</f>
        <v>0</v>
      </c>
      <c r="R8" s="161">
        <v>0</v>
      </c>
      <c r="S8" s="150">
        <v>0</v>
      </c>
      <c r="T8" s="150">
        <f aca="true" t="shared" si="2" ref="T8:T69">R8+S8</f>
        <v>0</v>
      </c>
      <c r="U8" s="161">
        <f aca="true" t="shared" si="3" ref="U8:U69">Q8-T8</f>
        <v>0</v>
      </c>
      <c r="V8" s="151">
        <v>0</v>
      </c>
      <c r="W8" s="152">
        <v>0</v>
      </c>
      <c r="X8" s="152">
        <f aca="true" t="shared" si="4" ref="X8:X14">V8+W8</f>
        <v>0</v>
      </c>
      <c r="Y8" s="164">
        <v>0</v>
      </c>
      <c r="Z8" s="165">
        <v>0</v>
      </c>
      <c r="AA8" s="166">
        <f aca="true" t="shared" si="5" ref="AA8:AA69">Y8+Z8</f>
        <v>0</v>
      </c>
      <c r="AB8" s="153">
        <v>0</v>
      </c>
      <c r="AC8" s="152">
        <v>0</v>
      </c>
      <c r="AD8" s="166">
        <f aca="true" t="shared" si="6" ref="AD8:AD69">AB8+AC8</f>
        <v>0</v>
      </c>
      <c r="AE8" s="167">
        <f aca="true" t="shared" si="7" ref="AE8:AE69">AA8-AD8</f>
        <v>0</v>
      </c>
      <c r="AF8" s="156">
        <v>0</v>
      </c>
      <c r="AG8" s="152">
        <v>0</v>
      </c>
      <c r="AH8" s="165">
        <f>AF8+AG8</f>
        <v>0</v>
      </c>
      <c r="AI8" s="153">
        <v>0</v>
      </c>
      <c r="AJ8" s="152">
        <v>0</v>
      </c>
      <c r="AK8" s="165">
        <f aca="true" t="shared" si="8" ref="AK8:AK69">AI8+AJ8</f>
        <v>0</v>
      </c>
      <c r="AL8" s="167">
        <f aca="true" t="shared" si="9" ref="AL8:AL69">AH8-AK8</f>
        <v>0</v>
      </c>
    </row>
    <row r="9" spans="1:38" s="224" customFormat="1" ht="13.5" customHeight="1">
      <c r="A9" s="168" t="s">
        <v>31</v>
      </c>
      <c r="B9" s="169">
        <f>SUM(B10:B14)</f>
        <v>4287</v>
      </c>
      <c r="C9" s="170">
        <f>SUM(C10:C14)</f>
        <v>3347</v>
      </c>
      <c r="D9" s="171">
        <f aca="true" t="shared" si="10" ref="D9:D14">B9+C9</f>
        <v>7634</v>
      </c>
      <c r="E9" s="172">
        <f>SUM(E10:E14)</f>
        <v>819</v>
      </c>
      <c r="F9" s="172">
        <f>SUM(F10:F14)</f>
        <v>874</v>
      </c>
      <c r="G9" s="172">
        <f>E9+F9</f>
        <v>1693</v>
      </c>
      <c r="H9" s="173">
        <f>SUM(H10:H14)</f>
        <v>5045</v>
      </c>
      <c r="I9" s="172">
        <f>SUM(I10:I14)</f>
        <v>4731</v>
      </c>
      <c r="J9" s="174">
        <f t="shared" si="0"/>
        <v>9776</v>
      </c>
      <c r="K9" s="173">
        <f>SUM(K10:K14)</f>
        <v>4236</v>
      </c>
      <c r="L9" s="172">
        <f>SUM(L10:L14)</f>
        <v>3876</v>
      </c>
      <c r="M9" s="174">
        <f aca="true" t="shared" si="11" ref="M9:M14">K9+L9</f>
        <v>8112</v>
      </c>
      <c r="N9" s="162">
        <f aca="true" t="shared" si="12" ref="N9:N14">J9-M9</f>
        <v>1664</v>
      </c>
      <c r="O9" s="173">
        <f>SUM(O10:O14)</f>
        <v>25</v>
      </c>
      <c r="P9" s="172">
        <f>SUM(P10:P14)</f>
        <v>28</v>
      </c>
      <c r="Q9" s="174">
        <f>O9+P9</f>
        <v>53</v>
      </c>
      <c r="R9" s="173">
        <f>SUM(R10:R14)</f>
        <v>15</v>
      </c>
      <c r="S9" s="172">
        <f>SUM(S10:S14)</f>
        <v>9</v>
      </c>
      <c r="T9" s="174">
        <f t="shared" si="2"/>
        <v>24</v>
      </c>
      <c r="U9" s="173">
        <f t="shared" si="3"/>
        <v>29</v>
      </c>
      <c r="V9" s="175">
        <f>SUM(V10:V14)</f>
        <v>3468</v>
      </c>
      <c r="W9" s="165">
        <f>SUM(W10:W14)</f>
        <v>2473</v>
      </c>
      <c r="X9" s="165">
        <f t="shared" si="4"/>
        <v>5941</v>
      </c>
      <c r="Y9" s="164">
        <f>SUM(Y10:Y14)</f>
        <v>36597</v>
      </c>
      <c r="Z9" s="165">
        <f>SUM(Z10:Z14)</f>
        <v>31435</v>
      </c>
      <c r="AA9" s="166">
        <f t="shared" si="5"/>
        <v>68032</v>
      </c>
      <c r="AB9" s="165">
        <f>SUM(AB10:AB14)</f>
        <v>33402</v>
      </c>
      <c r="AC9" s="165">
        <f>SUM(AC10:AC14)</f>
        <v>28987</v>
      </c>
      <c r="AD9" s="165">
        <f t="shared" si="6"/>
        <v>62389</v>
      </c>
      <c r="AE9" s="167">
        <f t="shared" si="7"/>
        <v>5643</v>
      </c>
      <c r="AF9" s="178">
        <f>SUM(AF10:AF14)</f>
        <v>1811</v>
      </c>
      <c r="AG9" s="177">
        <f>SUM(AG10:AG14)</f>
        <v>1263</v>
      </c>
      <c r="AH9" s="177">
        <f aca="true" t="shared" si="13" ref="AH9:AH14">AF9+AG9</f>
        <v>3074</v>
      </c>
      <c r="AI9" s="176">
        <f>SUM(AI10:AI14)</f>
        <v>1538</v>
      </c>
      <c r="AJ9" s="177">
        <f>SUM(AJ10:AJ14)</f>
        <v>1238</v>
      </c>
      <c r="AK9" s="177">
        <f t="shared" si="8"/>
        <v>2776</v>
      </c>
      <c r="AL9" s="167">
        <f t="shared" si="9"/>
        <v>298</v>
      </c>
    </row>
    <row r="10" spans="1:38" s="224" customFormat="1" ht="13.5" customHeight="1">
      <c r="A10" s="179" t="s">
        <v>129</v>
      </c>
      <c r="B10" s="159">
        <f>E10+V10</f>
        <v>1313</v>
      </c>
      <c r="C10" s="160">
        <f aca="true" t="shared" si="14" ref="B10:C14">F10+W10</f>
        <v>1301</v>
      </c>
      <c r="D10" s="144">
        <f>B10+C10</f>
        <v>2614</v>
      </c>
      <c r="E10" s="150">
        <f aca="true" t="shared" si="15" ref="E10:F14">H10+O10-K10-R10</f>
        <v>129</v>
      </c>
      <c r="F10" s="150">
        <f t="shared" si="15"/>
        <v>-21</v>
      </c>
      <c r="G10" s="150">
        <f>SUM(E10:F10)</f>
        <v>108</v>
      </c>
      <c r="H10" s="229">
        <v>1337</v>
      </c>
      <c r="I10" s="230">
        <v>1158</v>
      </c>
      <c r="J10" s="146">
        <f t="shared" si="0"/>
        <v>2495</v>
      </c>
      <c r="K10" s="229">
        <v>1215</v>
      </c>
      <c r="L10" s="230">
        <v>1192</v>
      </c>
      <c r="M10" s="146">
        <f t="shared" si="11"/>
        <v>2407</v>
      </c>
      <c r="N10" s="148">
        <f t="shared" si="12"/>
        <v>88</v>
      </c>
      <c r="O10" s="394">
        <v>13</v>
      </c>
      <c r="P10" s="230">
        <v>16</v>
      </c>
      <c r="Q10" s="146">
        <f>O10+P10</f>
        <v>29</v>
      </c>
      <c r="R10" s="229">
        <v>6</v>
      </c>
      <c r="S10" s="230">
        <v>3</v>
      </c>
      <c r="T10" s="150">
        <f t="shared" si="2"/>
        <v>9</v>
      </c>
      <c r="U10" s="161">
        <f t="shared" si="3"/>
        <v>20</v>
      </c>
      <c r="V10" s="180">
        <f aca="true" t="shared" si="16" ref="V10:W14">Y10+AF10-AB10-AI10</f>
        <v>1184</v>
      </c>
      <c r="W10" s="157">
        <f t="shared" si="16"/>
        <v>1322</v>
      </c>
      <c r="X10" s="152">
        <f t="shared" si="4"/>
        <v>2506</v>
      </c>
      <c r="Y10" s="229">
        <v>11147</v>
      </c>
      <c r="Z10" s="230">
        <v>9730</v>
      </c>
      <c r="AA10" s="154">
        <f t="shared" si="5"/>
        <v>20877</v>
      </c>
      <c r="AB10" s="229">
        <v>10032</v>
      </c>
      <c r="AC10" s="230">
        <v>8358</v>
      </c>
      <c r="AD10" s="154">
        <f t="shared" si="6"/>
        <v>18390</v>
      </c>
      <c r="AE10" s="181">
        <f t="shared" si="7"/>
        <v>2487</v>
      </c>
      <c r="AF10" s="231">
        <v>1006</v>
      </c>
      <c r="AG10" s="230">
        <v>670</v>
      </c>
      <c r="AH10" s="157">
        <f t="shared" si="13"/>
        <v>1676</v>
      </c>
      <c r="AI10" s="229">
        <v>937</v>
      </c>
      <c r="AJ10" s="230">
        <v>720</v>
      </c>
      <c r="AK10" s="157">
        <f t="shared" si="8"/>
        <v>1657</v>
      </c>
      <c r="AL10" s="181">
        <f t="shared" si="9"/>
        <v>19</v>
      </c>
    </row>
    <row r="11" spans="1:38" s="224" customFormat="1" ht="13.5" customHeight="1">
      <c r="A11" s="182" t="s">
        <v>130</v>
      </c>
      <c r="B11" s="159">
        <f>E11+V11</f>
        <v>950</v>
      </c>
      <c r="C11" s="160">
        <f t="shared" si="14"/>
        <v>527</v>
      </c>
      <c r="D11" s="144">
        <f t="shared" si="10"/>
        <v>1477</v>
      </c>
      <c r="E11" s="150">
        <f t="shared" si="15"/>
        <v>410</v>
      </c>
      <c r="F11" s="150">
        <f t="shared" si="15"/>
        <v>465</v>
      </c>
      <c r="G11" s="150">
        <f>SUM(E11:F11)</f>
        <v>875</v>
      </c>
      <c r="H11" s="229">
        <v>1098</v>
      </c>
      <c r="I11" s="230">
        <v>1105</v>
      </c>
      <c r="J11" s="146">
        <f t="shared" si="0"/>
        <v>2203</v>
      </c>
      <c r="K11" s="229">
        <v>692</v>
      </c>
      <c r="L11" s="230">
        <v>643</v>
      </c>
      <c r="M11" s="146">
        <f t="shared" si="11"/>
        <v>1335</v>
      </c>
      <c r="N11" s="148">
        <f t="shared" si="12"/>
        <v>868</v>
      </c>
      <c r="O11" s="231">
        <v>6</v>
      </c>
      <c r="P11" s="230">
        <v>3</v>
      </c>
      <c r="Q11" s="146">
        <f t="shared" si="1"/>
        <v>9</v>
      </c>
      <c r="R11" s="229">
        <v>2</v>
      </c>
      <c r="S11" s="230">
        <v>0</v>
      </c>
      <c r="T11" s="150">
        <f t="shared" si="2"/>
        <v>2</v>
      </c>
      <c r="U11" s="161">
        <f t="shared" si="3"/>
        <v>7</v>
      </c>
      <c r="V11" s="180">
        <f t="shared" si="16"/>
        <v>540</v>
      </c>
      <c r="W11" s="157">
        <f t="shared" si="16"/>
        <v>62</v>
      </c>
      <c r="X11" s="152">
        <f t="shared" si="4"/>
        <v>602</v>
      </c>
      <c r="Y11" s="229">
        <v>7406</v>
      </c>
      <c r="Z11" s="230">
        <v>6095</v>
      </c>
      <c r="AA11" s="154">
        <f t="shared" si="5"/>
        <v>13501</v>
      </c>
      <c r="AB11" s="229">
        <v>6930</v>
      </c>
      <c r="AC11" s="230">
        <v>6071</v>
      </c>
      <c r="AD11" s="154">
        <f t="shared" si="6"/>
        <v>13001</v>
      </c>
      <c r="AE11" s="181">
        <f t="shared" si="7"/>
        <v>500</v>
      </c>
      <c r="AF11" s="231">
        <v>210</v>
      </c>
      <c r="AG11" s="230">
        <v>151</v>
      </c>
      <c r="AH11" s="157">
        <f t="shared" si="13"/>
        <v>361</v>
      </c>
      <c r="AI11" s="229">
        <v>146</v>
      </c>
      <c r="AJ11" s="230">
        <v>113</v>
      </c>
      <c r="AK11" s="157">
        <f t="shared" si="8"/>
        <v>259</v>
      </c>
      <c r="AL11" s="181">
        <f t="shared" si="9"/>
        <v>102</v>
      </c>
    </row>
    <row r="12" spans="1:38" s="224" customFormat="1" ht="13.5" customHeight="1">
      <c r="A12" s="179" t="s">
        <v>131</v>
      </c>
      <c r="B12" s="159">
        <f t="shared" si="14"/>
        <v>510</v>
      </c>
      <c r="C12" s="160">
        <f t="shared" si="14"/>
        <v>370</v>
      </c>
      <c r="D12" s="144">
        <f t="shared" si="10"/>
        <v>880</v>
      </c>
      <c r="E12" s="150">
        <f t="shared" si="15"/>
        <v>82</v>
      </c>
      <c r="F12" s="150">
        <f t="shared" si="15"/>
        <v>112</v>
      </c>
      <c r="G12" s="150">
        <f>SUM(E12:F12)</f>
        <v>194</v>
      </c>
      <c r="H12" s="229">
        <v>643</v>
      </c>
      <c r="I12" s="230">
        <v>602</v>
      </c>
      <c r="J12" s="146">
        <f t="shared" si="0"/>
        <v>1245</v>
      </c>
      <c r="K12" s="229">
        <v>560</v>
      </c>
      <c r="L12" s="230">
        <v>492</v>
      </c>
      <c r="M12" s="146">
        <f t="shared" si="11"/>
        <v>1052</v>
      </c>
      <c r="N12" s="148">
        <f t="shared" si="12"/>
        <v>193</v>
      </c>
      <c r="O12" s="231">
        <v>0</v>
      </c>
      <c r="P12" s="230">
        <v>3</v>
      </c>
      <c r="Q12" s="146">
        <f t="shared" si="1"/>
        <v>3</v>
      </c>
      <c r="R12" s="229">
        <v>1</v>
      </c>
      <c r="S12" s="230">
        <v>1</v>
      </c>
      <c r="T12" s="150">
        <f t="shared" si="2"/>
        <v>2</v>
      </c>
      <c r="U12" s="161">
        <f t="shared" si="3"/>
        <v>1</v>
      </c>
      <c r="V12" s="180">
        <f t="shared" si="16"/>
        <v>428</v>
      </c>
      <c r="W12" s="157">
        <f t="shared" si="16"/>
        <v>258</v>
      </c>
      <c r="X12" s="152">
        <f t="shared" si="4"/>
        <v>686</v>
      </c>
      <c r="Y12" s="229">
        <v>4694</v>
      </c>
      <c r="Z12" s="230">
        <v>3896</v>
      </c>
      <c r="AA12" s="154">
        <f t="shared" si="5"/>
        <v>8590</v>
      </c>
      <c r="AB12" s="229">
        <v>4300</v>
      </c>
      <c r="AC12" s="230">
        <v>3630</v>
      </c>
      <c r="AD12" s="154">
        <f t="shared" si="6"/>
        <v>7930</v>
      </c>
      <c r="AE12" s="181">
        <f t="shared" si="7"/>
        <v>660</v>
      </c>
      <c r="AF12" s="231">
        <v>220</v>
      </c>
      <c r="AG12" s="230">
        <v>130</v>
      </c>
      <c r="AH12" s="157">
        <f t="shared" si="13"/>
        <v>350</v>
      </c>
      <c r="AI12" s="229">
        <v>186</v>
      </c>
      <c r="AJ12" s="230">
        <v>138</v>
      </c>
      <c r="AK12" s="157">
        <f t="shared" si="8"/>
        <v>324</v>
      </c>
      <c r="AL12" s="181">
        <f t="shared" si="9"/>
        <v>26</v>
      </c>
    </row>
    <row r="13" spans="1:38" s="224" customFormat="1" ht="13.5" customHeight="1">
      <c r="A13" s="179" t="s">
        <v>132</v>
      </c>
      <c r="B13" s="159">
        <f t="shared" si="14"/>
        <v>658</v>
      </c>
      <c r="C13" s="160">
        <f t="shared" si="14"/>
        <v>368</v>
      </c>
      <c r="D13" s="144">
        <f t="shared" si="10"/>
        <v>1026</v>
      </c>
      <c r="E13" s="150">
        <f t="shared" si="15"/>
        <v>49</v>
      </c>
      <c r="F13" s="150">
        <f t="shared" si="15"/>
        <v>107</v>
      </c>
      <c r="G13" s="150">
        <f>SUM(E13:F13)</f>
        <v>156</v>
      </c>
      <c r="H13" s="229">
        <v>1035</v>
      </c>
      <c r="I13" s="230">
        <v>972</v>
      </c>
      <c r="J13" s="146">
        <f t="shared" si="0"/>
        <v>2007</v>
      </c>
      <c r="K13" s="229">
        <v>985</v>
      </c>
      <c r="L13" s="230">
        <v>864</v>
      </c>
      <c r="M13" s="146">
        <f t="shared" si="11"/>
        <v>1849</v>
      </c>
      <c r="N13" s="148">
        <f t="shared" si="12"/>
        <v>158</v>
      </c>
      <c r="O13" s="231">
        <v>4</v>
      </c>
      <c r="P13" s="230">
        <v>3</v>
      </c>
      <c r="Q13" s="146">
        <f t="shared" si="1"/>
        <v>7</v>
      </c>
      <c r="R13" s="230">
        <v>5</v>
      </c>
      <c r="S13" s="230">
        <v>4</v>
      </c>
      <c r="T13" s="150">
        <f t="shared" si="2"/>
        <v>9</v>
      </c>
      <c r="U13" s="161">
        <f t="shared" si="3"/>
        <v>-2</v>
      </c>
      <c r="V13" s="180">
        <f t="shared" si="16"/>
        <v>609</v>
      </c>
      <c r="W13" s="157">
        <f t="shared" si="16"/>
        <v>261</v>
      </c>
      <c r="X13" s="152">
        <f t="shared" si="4"/>
        <v>870</v>
      </c>
      <c r="Y13" s="229">
        <v>6824</v>
      </c>
      <c r="Z13" s="230">
        <v>5666</v>
      </c>
      <c r="AA13" s="154">
        <f t="shared" si="5"/>
        <v>12490</v>
      </c>
      <c r="AB13" s="229">
        <v>6291</v>
      </c>
      <c r="AC13" s="230">
        <v>5390</v>
      </c>
      <c r="AD13" s="154">
        <f t="shared" si="6"/>
        <v>11681</v>
      </c>
      <c r="AE13" s="183">
        <f t="shared" si="7"/>
        <v>809</v>
      </c>
      <c r="AF13" s="231">
        <v>248</v>
      </c>
      <c r="AG13" s="230">
        <v>150</v>
      </c>
      <c r="AH13" s="157">
        <f t="shared" si="13"/>
        <v>398</v>
      </c>
      <c r="AI13" s="229">
        <v>172</v>
      </c>
      <c r="AJ13" s="230">
        <v>165</v>
      </c>
      <c r="AK13" s="157">
        <f t="shared" si="8"/>
        <v>337</v>
      </c>
      <c r="AL13" s="181">
        <f t="shared" si="9"/>
        <v>61</v>
      </c>
    </row>
    <row r="14" spans="1:38" s="224" customFormat="1" ht="13.5" customHeight="1">
      <c r="A14" s="179" t="s">
        <v>133</v>
      </c>
      <c r="B14" s="159">
        <f t="shared" si="14"/>
        <v>856</v>
      </c>
      <c r="C14" s="160">
        <f t="shared" si="14"/>
        <v>781</v>
      </c>
      <c r="D14" s="144">
        <f t="shared" si="10"/>
        <v>1637</v>
      </c>
      <c r="E14" s="150">
        <f t="shared" si="15"/>
        <v>149</v>
      </c>
      <c r="F14" s="150">
        <f t="shared" si="15"/>
        <v>211</v>
      </c>
      <c r="G14" s="150">
        <f>SUM(E14:F14)</f>
        <v>360</v>
      </c>
      <c r="H14" s="229">
        <v>932</v>
      </c>
      <c r="I14" s="230">
        <v>894</v>
      </c>
      <c r="J14" s="146">
        <f t="shared" si="0"/>
        <v>1826</v>
      </c>
      <c r="K14" s="229">
        <v>784</v>
      </c>
      <c r="L14" s="230">
        <v>685</v>
      </c>
      <c r="M14" s="146">
        <f t="shared" si="11"/>
        <v>1469</v>
      </c>
      <c r="N14" s="148">
        <f t="shared" si="12"/>
        <v>357</v>
      </c>
      <c r="O14" s="231">
        <v>2</v>
      </c>
      <c r="P14" s="230">
        <v>3</v>
      </c>
      <c r="Q14" s="146">
        <f t="shared" si="1"/>
        <v>5</v>
      </c>
      <c r="R14" s="230">
        <v>1</v>
      </c>
      <c r="S14" s="230">
        <v>1</v>
      </c>
      <c r="T14" s="150">
        <f t="shared" si="2"/>
        <v>2</v>
      </c>
      <c r="U14" s="161">
        <f t="shared" si="3"/>
        <v>3</v>
      </c>
      <c r="V14" s="180">
        <f t="shared" si="16"/>
        <v>707</v>
      </c>
      <c r="W14" s="157">
        <f t="shared" si="16"/>
        <v>570</v>
      </c>
      <c r="X14" s="152">
        <f t="shared" si="4"/>
        <v>1277</v>
      </c>
      <c r="Y14" s="229">
        <v>6526</v>
      </c>
      <c r="Z14" s="230">
        <v>6048</v>
      </c>
      <c r="AA14" s="154">
        <f t="shared" si="5"/>
        <v>12574</v>
      </c>
      <c r="AB14" s="229">
        <v>5849</v>
      </c>
      <c r="AC14" s="230">
        <v>5538</v>
      </c>
      <c r="AD14" s="154">
        <f t="shared" si="6"/>
        <v>11387</v>
      </c>
      <c r="AE14" s="183">
        <f t="shared" si="7"/>
        <v>1187</v>
      </c>
      <c r="AF14" s="231">
        <v>127</v>
      </c>
      <c r="AG14" s="230">
        <v>162</v>
      </c>
      <c r="AH14" s="157">
        <f t="shared" si="13"/>
        <v>289</v>
      </c>
      <c r="AI14" s="229">
        <v>97</v>
      </c>
      <c r="AJ14" s="230">
        <v>102</v>
      </c>
      <c r="AK14" s="157">
        <f t="shared" si="8"/>
        <v>199</v>
      </c>
      <c r="AL14" s="181">
        <f t="shared" si="9"/>
        <v>90</v>
      </c>
    </row>
    <row r="15" spans="1:38" s="224" customFormat="1" ht="13.5" customHeight="1">
      <c r="A15" s="179"/>
      <c r="B15" s="159"/>
      <c r="C15" s="160"/>
      <c r="D15" s="144"/>
      <c r="E15" s="150">
        <f aca="true" t="shared" si="17" ref="E15:E69">H15+O15-K15-R15</f>
        <v>0</v>
      </c>
      <c r="F15" s="150">
        <f aca="true" t="shared" si="18" ref="F15:F69">I15+P15-L15-S15</f>
        <v>0</v>
      </c>
      <c r="G15" s="150"/>
      <c r="H15" s="229"/>
      <c r="I15" s="230"/>
      <c r="J15" s="146">
        <f t="shared" si="0"/>
        <v>0</v>
      </c>
      <c r="K15" s="229"/>
      <c r="L15" s="230"/>
      <c r="M15" s="146">
        <f>K15+L15</f>
        <v>0</v>
      </c>
      <c r="N15" s="148">
        <f>J15-M15</f>
        <v>0</v>
      </c>
      <c r="O15" s="231"/>
      <c r="P15" s="230"/>
      <c r="Q15" s="146">
        <f t="shared" si="1"/>
        <v>0</v>
      </c>
      <c r="R15" s="230"/>
      <c r="S15" s="230"/>
      <c r="T15" s="150">
        <f t="shared" si="2"/>
        <v>0</v>
      </c>
      <c r="U15" s="161">
        <f t="shared" si="3"/>
        <v>0</v>
      </c>
      <c r="V15" s="180">
        <f aca="true" t="shared" si="19" ref="V15:V69">Y15+AF15-AB15-AI15</f>
        <v>0</v>
      </c>
      <c r="W15" s="157">
        <f aca="true" t="shared" si="20" ref="W15:W69">Z15+AG15-AC15-AJ15</f>
        <v>0</v>
      </c>
      <c r="X15" s="152">
        <f aca="true" t="shared" si="21" ref="X15:X69">V15+W15</f>
        <v>0</v>
      </c>
      <c r="Y15" s="229"/>
      <c r="Z15" s="230"/>
      <c r="AA15" s="154">
        <f t="shared" si="5"/>
        <v>0</v>
      </c>
      <c r="AB15" s="230"/>
      <c r="AC15" s="230"/>
      <c r="AD15" s="154">
        <f t="shared" si="6"/>
        <v>0</v>
      </c>
      <c r="AE15" s="183">
        <f t="shared" si="7"/>
        <v>0</v>
      </c>
      <c r="AF15" s="231"/>
      <c r="AG15" s="230"/>
      <c r="AH15" s="157">
        <f>AF15+AG15</f>
        <v>0</v>
      </c>
      <c r="AI15" s="229"/>
      <c r="AJ15" s="230"/>
      <c r="AK15" s="157">
        <f t="shared" si="8"/>
        <v>0</v>
      </c>
      <c r="AL15" s="181">
        <f t="shared" si="9"/>
        <v>0</v>
      </c>
    </row>
    <row r="16" spans="1:38" s="224" customFormat="1" ht="13.5" customHeight="1">
      <c r="A16" s="182" t="s">
        <v>134</v>
      </c>
      <c r="B16" s="159">
        <f aca="true" t="shared" si="22" ref="B16:B27">E16+V16</f>
        <v>-496</v>
      </c>
      <c r="C16" s="160">
        <f aca="true" t="shared" si="23" ref="C16:C27">F16+W16</f>
        <v>-686</v>
      </c>
      <c r="D16" s="144">
        <f>B16+C16</f>
        <v>-1182</v>
      </c>
      <c r="E16" s="150">
        <f t="shared" si="17"/>
        <v>-381</v>
      </c>
      <c r="F16" s="150">
        <f t="shared" si="18"/>
        <v>-342</v>
      </c>
      <c r="G16" s="150">
        <v>-634</v>
      </c>
      <c r="H16" s="229">
        <v>511</v>
      </c>
      <c r="I16" s="230">
        <v>503</v>
      </c>
      <c r="J16" s="146">
        <f t="shared" si="0"/>
        <v>1014</v>
      </c>
      <c r="K16" s="229">
        <v>894</v>
      </c>
      <c r="L16" s="230">
        <v>845</v>
      </c>
      <c r="M16" s="146">
        <f>K16+L16</f>
        <v>1739</v>
      </c>
      <c r="N16" s="148">
        <f aca="true" t="shared" si="24" ref="N16:N27">J16-M16</f>
        <v>-725</v>
      </c>
      <c r="O16" s="395">
        <v>2</v>
      </c>
      <c r="P16" s="230">
        <v>0</v>
      </c>
      <c r="Q16" s="146">
        <f t="shared" si="1"/>
        <v>2</v>
      </c>
      <c r="R16" s="230">
        <v>0</v>
      </c>
      <c r="S16" s="230">
        <v>0</v>
      </c>
      <c r="T16" s="150">
        <f t="shared" si="2"/>
        <v>0</v>
      </c>
      <c r="U16" s="161">
        <f t="shared" si="3"/>
        <v>2</v>
      </c>
      <c r="V16" s="180">
        <f t="shared" si="19"/>
        <v>-115</v>
      </c>
      <c r="W16" s="157">
        <f>Z16+AG16-AC16-AJ16</f>
        <v>-344</v>
      </c>
      <c r="X16" s="152">
        <f>V16+W16</f>
        <v>-459</v>
      </c>
      <c r="Y16" s="229">
        <v>2292</v>
      </c>
      <c r="Z16" s="230">
        <v>1924</v>
      </c>
      <c r="AA16" s="154">
        <f t="shared" si="5"/>
        <v>4216</v>
      </c>
      <c r="AB16" s="230">
        <v>2445</v>
      </c>
      <c r="AC16" s="230">
        <v>2325</v>
      </c>
      <c r="AD16" s="154">
        <f t="shared" si="6"/>
        <v>4770</v>
      </c>
      <c r="AE16" s="183">
        <f t="shared" si="7"/>
        <v>-554</v>
      </c>
      <c r="AF16" s="231">
        <v>101</v>
      </c>
      <c r="AG16" s="230">
        <v>123</v>
      </c>
      <c r="AH16" s="157">
        <f aca="true" t="shared" si="25" ref="AH16:AH31">AF16+AG16</f>
        <v>224</v>
      </c>
      <c r="AI16" s="229">
        <v>63</v>
      </c>
      <c r="AJ16" s="230">
        <v>66</v>
      </c>
      <c r="AK16" s="157">
        <f t="shared" si="8"/>
        <v>129</v>
      </c>
      <c r="AL16" s="181">
        <f t="shared" si="9"/>
        <v>95</v>
      </c>
    </row>
    <row r="17" spans="1:38" s="224" customFormat="1" ht="13.5" customHeight="1">
      <c r="A17" s="182" t="s">
        <v>135</v>
      </c>
      <c r="B17" s="159">
        <f t="shared" si="22"/>
        <v>-210</v>
      </c>
      <c r="C17" s="160">
        <f t="shared" si="23"/>
        <v>-109</v>
      </c>
      <c r="D17" s="144">
        <f aca="true" t="shared" si="26" ref="D17:D27">B17+C17</f>
        <v>-319</v>
      </c>
      <c r="E17" s="150">
        <f t="shared" si="17"/>
        <v>-186</v>
      </c>
      <c r="F17" s="150">
        <f t="shared" si="18"/>
        <v>-140</v>
      </c>
      <c r="G17" s="150">
        <v>-181</v>
      </c>
      <c r="H17" s="229">
        <v>151</v>
      </c>
      <c r="I17" s="230">
        <v>182</v>
      </c>
      <c r="J17" s="146">
        <f t="shared" si="0"/>
        <v>333</v>
      </c>
      <c r="K17" s="229">
        <v>337</v>
      </c>
      <c r="L17" s="230">
        <v>322</v>
      </c>
      <c r="M17" s="146">
        <f>K17+L17</f>
        <v>659</v>
      </c>
      <c r="N17" s="148">
        <f t="shared" si="24"/>
        <v>-326</v>
      </c>
      <c r="O17" s="230">
        <v>0</v>
      </c>
      <c r="P17" s="230">
        <v>0</v>
      </c>
      <c r="Q17" s="146">
        <f t="shared" si="1"/>
        <v>0</v>
      </c>
      <c r="R17" s="230">
        <v>0</v>
      </c>
      <c r="S17" s="230">
        <v>0</v>
      </c>
      <c r="T17" s="150">
        <f t="shared" si="2"/>
        <v>0</v>
      </c>
      <c r="U17" s="161">
        <f t="shared" si="3"/>
        <v>0</v>
      </c>
      <c r="V17" s="180">
        <f t="shared" si="19"/>
        <v>-24</v>
      </c>
      <c r="W17" s="157">
        <f t="shared" si="20"/>
        <v>31</v>
      </c>
      <c r="X17" s="152">
        <f t="shared" si="21"/>
        <v>7</v>
      </c>
      <c r="Y17" s="229">
        <v>1024</v>
      </c>
      <c r="Z17" s="230">
        <v>951</v>
      </c>
      <c r="AA17" s="154">
        <f t="shared" si="5"/>
        <v>1975</v>
      </c>
      <c r="AB17" s="230">
        <v>1050</v>
      </c>
      <c r="AC17" s="230">
        <v>971</v>
      </c>
      <c r="AD17" s="154">
        <f t="shared" si="6"/>
        <v>2021</v>
      </c>
      <c r="AE17" s="183">
        <f t="shared" si="7"/>
        <v>-46</v>
      </c>
      <c r="AF17" s="231">
        <v>16</v>
      </c>
      <c r="AG17" s="230">
        <v>90</v>
      </c>
      <c r="AH17" s="157">
        <f t="shared" si="25"/>
        <v>106</v>
      </c>
      <c r="AI17" s="229">
        <v>14</v>
      </c>
      <c r="AJ17" s="230">
        <v>39</v>
      </c>
      <c r="AK17" s="157">
        <f t="shared" si="8"/>
        <v>53</v>
      </c>
      <c r="AL17" s="181">
        <f t="shared" si="9"/>
        <v>53</v>
      </c>
    </row>
    <row r="18" spans="1:38" s="224" customFormat="1" ht="13.5" customHeight="1">
      <c r="A18" s="182" t="s">
        <v>41</v>
      </c>
      <c r="B18" s="159">
        <f t="shared" si="22"/>
        <v>-257</v>
      </c>
      <c r="C18" s="160">
        <f t="shared" si="23"/>
        <v>-550</v>
      </c>
      <c r="D18" s="144">
        <f t="shared" si="26"/>
        <v>-807</v>
      </c>
      <c r="E18" s="150">
        <f t="shared" si="17"/>
        <v>-289</v>
      </c>
      <c r="F18" s="150">
        <f t="shared" si="18"/>
        <v>-239</v>
      </c>
      <c r="G18" s="150">
        <v>-365</v>
      </c>
      <c r="H18" s="229">
        <v>198</v>
      </c>
      <c r="I18" s="230">
        <v>191</v>
      </c>
      <c r="J18" s="146">
        <f t="shared" si="0"/>
        <v>389</v>
      </c>
      <c r="K18" s="229">
        <v>487</v>
      </c>
      <c r="L18" s="230">
        <v>430</v>
      </c>
      <c r="M18" s="146">
        <f>K18+L18</f>
        <v>917</v>
      </c>
      <c r="N18" s="148">
        <f t="shared" si="24"/>
        <v>-528</v>
      </c>
      <c r="O18" s="230">
        <v>0</v>
      </c>
      <c r="P18" s="230">
        <v>0</v>
      </c>
      <c r="Q18" s="146">
        <f t="shared" si="1"/>
        <v>0</v>
      </c>
      <c r="R18" s="230">
        <v>0</v>
      </c>
      <c r="S18" s="230">
        <v>0</v>
      </c>
      <c r="T18" s="150">
        <f t="shared" si="2"/>
        <v>0</v>
      </c>
      <c r="U18" s="161">
        <f t="shared" si="3"/>
        <v>0</v>
      </c>
      <c r="V18" s="180">
        <f t="shared" si="19"/>
        <v>32</v>
      </c>
      <c r="W18" s="157">
        <f t="shared" si="20"/>
        <v>-311</v>
      </c>
      <c r="X18" s="152">
        <f t="shared" si="21"/>
        <v>-279</v>
      </c>
      <c r="Y18" s="229">
        <v>946</v>
      </c>
      <c r="Z18" s="230">
        <v>570</v>
      </c>
      <c r="AA18" s="154">
        <f t="shared" si="5"/>
        <v>1516</v>
      </c>
      <c r="AB18" s="230">
        <v>922</v>
      </c>
      <c r="AC18" s="230">
        <v>891</v>
      </c>
      <c r="AD18" s="154">
        <f t="shared" si="6"/>
        <v>1813</v>
      </c>
      <c r="AE18" s="183">
        <f t="shared" si="7"/>
        <v>-297</v>
      </c>
      <c r="AF18" s="231">
        <v>14</v>
      </c>
      <c r="AG18" s="230">
        <v>62</v>
      </c>
      <c r="AH18" s="157">
        <f t="shared" si="25"/>
        <v>76</v>
      </c>
      <c r="AI18" s="229">
        <v>6</v>
      </c>
      <c r="AJ18" s="230">
        <v>52</v>
      </c>
      <c r="AK18" s="157">
        <f t="shared" si="8"/>
        <v>58</v>
      </c>
      <c r="AL18" s="181">
        <f t="shared" si="9"/>
        <v>18</v>
      </c>
    </row>
    <row r="19" spans="1:38" s="224" customFormat="1" ht="13.5" customHeight="1">
      <c r="A19" s="182" t="s">
        <v>136</v>
      </c>
      <c r="B19" s="159">
        <f t="shared" si="22"/>
        <v>-169</v>
      </c>
      <c r="C19" s="160">
        <f t="shared" si="23"/>
        <v>-267</v>
      </c>
      <c r="D19" s="144">
        <f t="shared" si="26"/>
        <v>-436</v>
      </c>
      <c r="E19" s="150">
        <f t="shared" si="17"/>
        <v>-94</v>
      </c>
      <c r="F19" s="150">
        <f t="shared" si="18"/>
        <v>-159</v>
      </c>
      <c r="G19" s="150">
        <v>-135</v>
      </c>
      <c r="H19" s="229">
        <v>131</v>
      </c>
      <c r="I19" s="230">
        <v>106</v>
      </c>
      <c r="J19" s="146">
        <f t="shared" si="0"/>
        <v>237</v>
      </c>
      <c r="K19" s="229">
        <v>225</v>
      </c>
      <c r="L19" s="230">
        <v>264</v>
      </c>
      <c r="M19" s="146">
        <f aca="true" t="shared" si="27" ref="M19:M27">K19+L19</f>
        <v>489</v>
      </c>
      <c r="N19" s="148">
        <f t="shared" si="24"/>
        <v>-252</v>
      </c>
      <c r="O19" s="230">
        <v>0</v>
      </c>
      <c r="P19" s="230">
        <v>0</v>
      </c>
      <c r="Q19" s="146">
        <f t="shared" si="1"/>
        <v>0</v>
      </c>
      <c r="R19" s="230">
        <v>0</v>
      </c>
      <c r="S19" s="230">
        <v>1</v>
      </c>
      <c r="T19" s="150">
        <f t="shared" si="2"/>
        <v>1</v>
      </c>
      <c r="U19" s="161">
        <f t="shared" si="3"/>
        <v>-1</v>
      </c>
      <c r="V19" s="180">
        <f t="shared" si="19"/>
        <v>-75</v>
      </c>
      <c r="W19" s="157">
        <f t="shared" si="20"/>
        <v>-108</v>
      </c>
      <c r="X19" s="152">
        <f t="shared" si="21"/>
        <v>-183</v>
      </c>
      <c r="Y19" s="229">
        <v>489</v>
      </c>
      <c r="Z19" s="230">
        <v>419</v>
      </c>
      <c r="AA19" s="154">
        <f t="shared" si="5"/>
        <v>908</v>
      </c>
      <c r="AB19" s="230">
        <v>577</v>
      </c>
      <c r="AC19" s="230">
        <v>533</v>
      </c>
      <c r="AD19" s="154">
        <f t="shared" si="6"/>
        <v>1110</v>
      </c>
      <c r="AE19" s="183">
        <f t="shared" si="7"/>
        <v>-202</v>
      </c>
      <c r="AF19" s="231">
        <v>19</v>
      </c>
      <c r="AG19" s="230">
        <v>24</v>
      </c>
      <c r="AH19" s="157">
        <f t="shared" si="25"/>
        <v>43</v>
      </c>
      <c r="AI19" s="229">
        <v>6</v>
      </c>
      <c r="AJ19" s="230">
        <v>18</v>
      </c>
      <c r="AK19" s="157">
        <f t="shared" si="8"/>
        <v>24</v>
      </c>
      <c r="AL19" s="181">
        <f t="shared" si="9"/>
        <v>19</v>
      </c>
    </row>
    <row r="20" spans="1:38" s="224" customFormat="1" ht="13.5" customHeight="1">
      <c r="A20" s="182" t="s">
        <v>137</v>
      </c>
      <c r="B20" s="159">
        <f t="shared" si="22"/>
        <v>779</v>
      </c>
      <c r="C20" s="160">
        <f t="shared" si="23"/>
        <v>781</v>
      </c>
      <c r="D20" s="144">
        <f t="shared" si="26"/>
        <v>1560</v>
      </c>
      <c r="E20" s="150">
        <f t="shared" si="17"/>
        <v>94</v>
      </c>
      <c r="F20" s="150">
        <f t="shared" si="18"/>
        <v>105</v>
      </c>
      <c r="G20" s="150">
        <v>78</v>
      </c>
      <c r="H20" s="229">
        <v>364</v>
      </c>
      <c r="I20" s="230">
        <v>366</v>
      </c>
      <c r="J20" s="146">
        <f t="shared" si="0"/>
        <v>730</v>
      </c>
      <c r="K20" s="229">
        <v>273</v>
      </c>
      <c r="L20" s="230">
        <v>260</v>
      </c>
      <c r="M20" s="146">
        <f t="shared" si="27"/>
        <v>533</v>
      </c>
      <c r="N20" s="148">
        <f t="shared" si="24"/>
        <v>197</v>
      </c>
      <c r="O20" s="230">
        <v>3</v>
      </c>
      <c r="P20" s="230">
        <v>0</v>
      </c>
      <c r="Q20" s="146">
        <f t="shared" si="1"/>
        <v>3</v>
      </c>
      <c r="R20" s="230">
        <v>0</v>
      </c>
      <c r="S20" s="230">
        <v>1</v>
      </c>
      <c r="T20" s="150">
        <f t="shared" si="2"/>
        <v>1</v>
      </c>
      <c r="U20" s="161">
        <f t="shared" si="3"/>
        <v>2</v>
      </c>
      <c r="V20" s="180">
        <f t="shared" si="19"/>
        <v>685</v>
      </c>
      <c r="W20" s="157">
        <f t="shared" si="20"/>
        <v>676</v>
      </c>
      <c r="X20" s="152">
        <f t="shared" si="21"/>
        <v>1361</v>
      </c>
      <c r="Y20" s="229">
        <v>2419</v>
      </c>
      <c r="Z20" s="230">
        <v>2138</v>
      </c>
      <c r="AA20" s="154">
        <f t="shared" si="5"/>
        <v>4557</v>
      </c>
      <c r="AB20" s="230">
        <v>1741</v>
      </c>
      <c r="AC20" s="230">
        <v>1472</v>
      </c>
      <c r="AD20" s="154">
        <f t="shared" si="6"/>
        <v>3213</v>
      </c>
      <c r="AE20" s="183">
        <f t="shared" si="7"/>
        <v>1344</v>
      </c>
      <c r="AF20" s="231">
        <v>86</v>
      </c>
      <c r="AG20" s="230">
        <v>96</v>
      </c>
      <c r="AH20" s="157">
        <f t="shared" si="25"/>
        <v>182</v>
      </c>
      <c r="AI20" s="229">
        <v>79</v>
      </c>
      <c r="AJ20" s="230">
        <v>86</v>
      </c>
      <c r="AK20" s="157">
        <f t="shared" si="8"/>
        <v>165</v>
      </c>
      <c r="AL20" s="181">
        <f t="shared" si="9"/>
        <v>17</v>
      </c>
    </row>
    <row r="21" spans="1:38" s="224" customFormat="1" ht="13.5" customHeight="1">
      <c r="A21" s="182" t="s">
        <v>138</v>
      </c>
      <c r="B21" s="159">
        <f t="shared" si="22"/>
        <v>-160</v>
      </c>
      <c r="C21" s="160">
        <f t="shared" si="23"/>
        <v>-205</v>
      </c>
      <c r="D21" s="144">
        <f t="shared" si="26"/>
        <v>-365</v>
      </c>
      <c r="E21" s="150">
        <f t="shared" si="17"/>
        <v>-107</v>
      </c>
      <c r="F21" s="150">
        <f t="shared" si="18"/>
        <v>-97</v>
      </c>
      <c r="G21" s="150">
        <v>-104</v>
      </c>
      <c r="H21" s="229">
        <v>91</v>
      </c>
      <c r="I21" s="230">
        <v>94</v>
      </c>
      <c r="J21" s="146">
        <f t="shared" si="0"/>
        <v>185</v>
      </c>
      <c r="K21" s="229">
        <v>198</v>
      </c>
      <c r="L21" s="230">
        <v>192</v>
      </c>
      <c r="M21" s="146">
        <f t="shared" si="27"/>
        <v>390</v>
      </c>
      <c r="N21" s="148">
        <f t="shared" si="24"/>
        <v>-205</v>
      </c>
      <c r="O21" s="230">
        <v>0</v>
      </c>
      <c r="P21" s="230">
        <v>1</v>
      </c>
      <c r="Q21" s="146">
        <f t="shared" si="1"/>
        <v>1</v>
      </c>
      <c r="R21" s="230">
        <v>0</v>
      </c>
      <c r="S21" s="230">
        <v>0</v>
      </c>
      <c r="T21" s="150">
        <f t="shared" si="2"/>
        <v>0</v>
      </c>
      <c r="U21" s="161">
        <f t="shared" si="3"/>
        <v>1</v>
      </c>
      <c r="V21" s="180">
        <f t="shared" si="19"/>
        <v>-53</v>
      </c>
      <c r="W21" s="157">
        <f t="shared" si="20"/>
        <v>-108</v>
      </c>
      <c r="X21" s="152">
        <f t="shared" si="21"/>
        <v>-161</v>
      </c>
      <c r="Y21" s="229">
        <v>521</v>
      </c>
      <c r="Z21" s="230">
        <v>367</v>
      </c>
      <c r="AA21" s="154">
        <f t="shared" si="5"/>
        <v>888</v>
      </c>
      <c r="AB21" s="230">
        <v>578</v>
      </c>
      <c r="AC21" s="230">
        <v>475</v>
      </c>
      <c r="AD21" s="154">
        <f t="shared" si="6"/>
        <v>1053</v>
      </c>
      <c r="AE21" s="183">
        <f t="shared" si="7"/>
        <v>-165</v>
      </c>
      <c r="AF21" s="231">
        <v>14</v>
      </c>
      <c r="AG21" s="230">
        <v>15</v>
      </c>
      <c r="AH21" s="157">
        <f t="shared" si="25"/>
        <v>29</v>
      </c>
      <c r="AI21" s="229">
        <v>10</v>
      </c>
      <c r="AJ21" s="230">
        <v>15</v>
      </c>
      <c r="AK21" s="157">
        <f t="shared" si="8"/>
        <v>25</v>
      </c>
      <c r="AL21" s="181">
        <f t="shared" si="9"/>
        <v>4</v>
      </c>
    </row>
    <row r="22" spans="1:38" s="224" customFormat="1" ht="13.5" customHeight="1">
      <c r="A22" s="182" t="s">
        <v>45</v>
      </c>
      <c r="B22" s="159">
        <f t="shared" si="22"/>
        <v>93</v>
      </c>
      <c r="C22" s="160">
        <f t="shared" si="23"/>
        <v>114</v>
      </c>
      <c r="D22" s="144">
        <f t="shared" si="26"/>
        <v>207</v>
      </c>
      <c r="E22" s="150">
        <f t="shared" si="17"/>
        <v>52</v>
      </c>
      <c r="F22" s="150">
        <f t="shared" si="18"/>
        <v>82</v>
      </c>
      <c r="G22" s="150">
        <v>309</v>
      </c>
      <c r="H22" s="229">
        <v>294</v>
      </c>
      <c r="I22" s="230">
        <v>306</v>
      </c>
      <c r="J22" s="146">
        <f t="shared" si="0"/>
        <v>600</v>
      </c>
      <c r="K22" s="229">
        <v>241</v>
      </c>
      <c r="L22" s="230">
        <v>223</v>
      </c>
      <c r="M22" s="146">
        <f t="shared" si="27"/>
        <v>464</v>
      </c>
      <c r="N22" s="148">
        <f t="shared" si="24"/>
        <v>136</v>
      </c>
      <c r="O22" s="230">
        <v>0</v>
      </c>
      <c r="P22" s="230">
        <v>0</v>
      </c>
      <c r="Q22" s="146">
        <f t="shared" si="1"/>
        <v>0</v>
      </c>
      <c r="R22" s="230">
        <v>1</v>
      </c>
      <c r="S22" s="230">
        <v>1</v>
      </c>
      <c r="T22" s="150">
        <f t="shared" si="2"/>
        <v>2</v>
      </c>
      <c r="U22" s="161">
        <f t="shared" si="3"/>
        <v>-2</v>
      </c>
      <c r="V22" s="180">
        <f t="shared" si="19"/>
        <v>41</v>
      </c>
      <c r="W22" s="157">
        <f t="shared" si="20"/>
        <v>32</v>
      </c>
      <c r="X22" s="152">
        <f t="shared" si="21"/>
        <v>73</v>
      </c>
      <c r="Y22" s="229">
        <v>2486</v>
      </c>
      <c r="Z22" s="230">
        <v>1689</v>
      </c>
      <c r="AA22" s="154">
        <f t="shared" si="5"/>
        <v>4175</v>
      </c>
      <c r="AB22" s="230">
        <v>2460</v>
      </c>
      <c r="AC22" s="230">
        <v>1664</v>
      </c>
      <c r="AD22" s="154">
        <f t="shared" si="6"/>
        <v>4124</v>
      </c>
      <c r="AE22" s="183">
        <f t="shared" si="7"/>
        <v>51</v>
      </c>
      <c r="AF22" s="231">
        <v>32</v>
      </c>
      <c r="AG22" s="230">
        <v>42</v>
      </c>
      <c r="AH22" s="157">
        <f t="shared" si="25"/>
        <v>74</v>
      </c>
      <c r="AI22" s="229">
        <v>17</v>
      </c>
      <c r="AJ22" s="230">
        <v>35</v>
      </c>
      <c r="AK22" s="157">
        <f t="shared" si="8"/>
        <v>52</v>
      </c>
      <c r="AL22" s="181">
        <f t="shared" si="9"/>
        <v>22</v>
      </c>
    </row>
    <row r="23" spans="1:38" s="224" customFormat="1" ht="13.5" customHeight="1">
      <c r="A23" s="182" t="s">
        <v>139</v>
      </c>
      <c r="B23" s="159">
        <f t="shared" si="22"/>
        <v>49</v>
      </c>
      <c r="C23" s="160">
        <f t="shared" si="23"/>
        <v>-2</v>
      </c>
      <c r="D23" s="144">
        <f t="shared" si="26"/>
        <v>47</v>
      </c>
      <c r="E23" s="150">
        <f t="shared" si="17"/>
        <v>-5</v>
      </c>
      <c r="F23" s="150">
        <f t="shared" si="18"/>
        <v>-1</v>
      </c>
      <c r="G23" s="150">
        <v>157</v>
      </c>
      <c r="H23" s="229">
        <v>207</v>
      </c>
      <c r="I23" s="230">
        <v>177</v>
      </c>
      <c r="J23" s="146">
        <f t="shared" si="0"/>
        <v>384</v>
      </c>
      <c r="K23" s="229">
        <v>212</v>
      </c>
      <c r="L23" s="230">
        <v>178</v>
      </c>
      <c r="M23" s="146">
        <f t="shared" si="27"/>
        <v>390</v>
      </c>
      <c r="N23" s="148">
        <f t="shared" si="24"/>
        <v>-6</v>
      </c>
      <c r="O23" s="230">
        <v>0</v>
      </c>
      <c r="P23" s="230">
        <v>0</v>
      </c>
      <c r="Q23" s="146">
        <f t="shared" si="1"/>
        <v>0</v>
      </c>
      <c r="R23" s="230">
        <v>0</v>
      </c>
      <c r="S23" s="230">
        <v>0</v>
      </c>
      <c r="T23" s="150">
        <f t="shared" si="2"/>
        <v>0</v>
      </c>
      <c r="U23" s="161">
        <f t="shared" si="3"/>
        <v>0</v>
      </c>
      <c r="V23" s="180">
        <f t="shared" si="19"/>
        <v>54</v>
      </c>
      <c r="W23" s="157">
        <f t="shared" si="20"/>
        <v>-1</v>
      </c>
      <c r="X23" s="152">
        <f t="shared" si="21"/>
        <v>53</v>
      </c>
      <c r="Y23" s="229">
        <v>1170</v>
      </c>
      <c r="Z23" s="230">
        <v>951</v>
      </c>
      <c r="AA23" s="154">
        <f t="shared" si="5"/>
        <v>2121</v>
      </c>
      <c r="AB23" s="230">
        <v>1117</v>
      </c>
      <c r="AC23" s="230">
        <v>963</v>
      </c>
      <c r="AD23" s="154">
        <f t="shared" si="6"/>
        <v>2080</v>
      </c>
      <c r="AE23" s="183">
        <f t="shared" si="7"/>
        <v>41</v>
      </c>
      <c r="AF23" s="231">
        <v>28</v>
      </c>
      <c r="AG23" s="230">
        <v>23</v>
      </c>
      <c r="AH23" s="157">
        <f t="shared" si="25"/>
        <v>51</v>
      </c>
      <c r="AI23" s="229">
        <v>27</v>
      </c>
      <c r="AJ23" s="230">
        <v>12</v>
      </c>
      <c r="AK23" s="157">
        <f t="shared" si="8"/>
        <v>39</v>
      </c>
      <c r="AL23" s="181">
        <f t="shared" si="9"/>
        <v>12</v>
      </c>
    </row>
    <row r="24" spans="1:38" s="224" customFormat="1" ht="13.5" customHeight="1">
      <c r="A24" s="182" t="s">
        <v>140</v>
      </c>
      <c r="B24" s="159">
        <f t="shared" si="22"/>
        <v>-305</v>
      </c>
      <c r="C24" s="160">
        <f t="shared" si="23"/>
        <v>-449</v>
      </c>
      <c r="D24" s="144">
        <f t="shared" si="26"/>
        <v>-754</v>
      </c>
      <c r="E24" s="150">
        <f t="shared" si="17"/>
        <v>-310</v>
      </c>
      <c r="F24" s="150">
        <f t="shared" si="18"/>
        <v>-321</v>
      </c>
      <c r="G24" s="150">
        <v>-589</v>
      </c>
      <c r="H24" s="229">
        <v>276</v>
      </c>
      <c r="I24" s="230">
        <v>301</v>
      </c>
      <c r="J24" s="146">
        <f t="shared" si="0"/>
        <v>577</v>
      </c>
      <c r="K24" s="229">
        <v>587</v>
      </c>
      <c r="L24" s="230">
        <v>622</v>
      </c>
      <c r="M24" s="146">
        <f t="shared" si="27"/>
        <v>1209</v>
      </c>
      <c r="N24" s="148">
        <f t="shared" si="24"/>
        <v>-632</v>
      </c>
      <c r="O24" s="230">
        <v>1</v>
      </c>
      <c r="P24" s="230">
        <v>0</v>
      </c>
      <c r="Q24" s="146">
        <f t="shared" si="1"/>
        <v>1</v>
      </c>
      <c r="R24" s="230">
        <v>0</v>
      </c>
      <c r="S24" s="230">
        <v>0</v>
      </c>
      <c r="T24" s="150">
        <f t="shared" si="2"/>
        <v>0</v>
      </c>
      <c r="U24" s="161">
        <f t="shared" si="3"/>
        <v>1</v>
      </c>
      <c r="V24" s="180">
        <f t="shared" si="19"/>
        <v>5</v>
      </c>
      <c r="W24" s="157">
        <f t="shared" si="20"/>
        <v>-128</v>
      </c>
      <c r="X24" s="152">
        <f t="shared" si="21"/>
        <v>-123</v>
      </c>
      <c r="Y24" s="229">
        <v>1025</v>
      </c>
      <c r="Z24" s="230">
        <v>878</v>
      </c>
      <c r="AA24" s="154">
        <f t="shared" si="5"/>
        <v>1903</v>
      </c>
      <c r="AB24" s="230">
        <v>1021</v>
      </c>
      <c r="AC24" s="230">
        <v>1004</v>
      </c>
      <c r="AD24" s="154">
        <f t="shared" si="6"/>
        <v>2025</v>
      </c>
      <c r="AE24" s="183">
        <f t="shared" si="7"/>
        <v>-122</v>
      </c>
      <c r="AF24" s="231">
        <v>14</v>
      </c>
      <c r="AG24" s="230">
        <v>33</v>
      </c>
      <c r="AH24" s="157">
        <f t="shared" si="25"/>
        <v>47</v>
      </c>
      <c r="AI24" s="229">
        <v>13</v>
      </c>
      <c r="AJ24" s="230">
        <v>35</v>
      </c>
      <c r="AK24" s="157">
        <f t="shared" si="8"/>
        <v>48</v>
      </c>
      <c r="AL24" s="181">
        <f t="shared" si="9"/>
        <v>-1</v>
      </c>
    </row>
    <row r="25" spans="1:38" s="224" customFormat="1" ht="13.5" customHeight="1">
      <c r="A25" s="182" t="s">
        <v>141</v>
      </c>
      <c r="B25" s="159">
        <f t="shared" si="22"/>
        <v>-519</v>
      </c>
      <c r="C25" s="160">
        <f t="shared" si="23"/>
        <v>-566</v>
      </c>
      <c r="D25" s="144">
        <f t="shared" si="26"/>
        <v>-1085</v>
      </c>
      <c r="E25" s="150">
        <f t="shared" si="17"/>
        <v>-346</v>
      </c>
      <c r="F25" s="150">
        <f t="shared" si="18"/>
        <v>-365</v>
      </c>
      <c r="G25" s="150">
        <v>-559</v>
      </c>
      <c r="H25" s="229">
        <v>222</v>
      </c>
      <c r="I25" s="230">
        <v>231</v>
      </c>
      <c r="J25" s="146">
        <f t="shared" si="0"/>
        <v>453</v>
      </c>
      <c r="K25" s="229">
        <v>567</v>
      </c>
      <c r="L25" s="230">
        <v>596</v>
      </c>
      <c r="M25" s="146">
        <f t="shared" si="27"/>
        <v>1163</v>
      </c>
      <c r="N25" s="148">
        <f t="shared" si="24"/>
        <v>-710</v>
      </c>
      <c r="O25" s="230">
        <v>0</v>
      </c>
      <c r="P25" s="230">
        <v>0</v>
      </c>
      <c r="Q25" s="146">
        <f t="shared" si="1"/>
        <v>0</v>
      </c>
      <c r="R25" s="230">
        <v>1</v>
      </c>
      <c r="S25" s="230">
        <v>0</v>
      </c>
      <c r="T25" s="150">
        <f t="shared" si="2"/>
        <v>1</v>
      </c>
      <c r="U25" s="161">
        <f t="shared" si="3"/>
        <v>-1</v>
      </c>
      <c r="V25" s="180">
        <f t="shared" si="19"/>
        <v>-173</v>
      </c>
      <c r="W25" s="157">
        <f t="shared" si="20"/>
        <v>-201</v>
      </c>
      <c r="X25" s="152">
        <f t="shared" si="21"/>
        <v>-374</v>
      </c>
      <c r="Y25" s="229">
        <v>718</v>
      </c>
      <c r="Z25" s="230">
        <v>605</v>
      </c>
      <c r="AA25" s="154">
        <f t="shared" si="5"/>
        <v>1323</v>
      </c>
      <c r="AB25" s="230">
        <v>890</v>
      </c>
      <c r="AC25" s="230">
        <v>809</v>
      </c>
      <c r="AD25" s="154">
        <f t="shared" si="6"/>
        <v>1699</v>
      </c>
      <c r="AE25" s="183">
        <f t="shared" si="7"/>
        <v>-376</v>
      </c>
      <c r="AF25" s="231">
        <v>14</v>
      </c>
      <c r="AG25" s="230">
        <v>28</v>
      </c>
      <c r="AH25" s="157">
        <f t="shared" si="25"/>
        <v>42</v>
      </c>
      <c r="AI25" s="229">
        <v>15</v>
      </c>
      <c r="AJ25" s="230">
        <v>25</v>
      </c>
      <c r="AK25" s="157">
        <f t="shared" si="8"/>
        <v>40</v>
      </c>
      <c r="AL25" s="181">
        <f t="shared" si="9"/>
        <v>2</v>
      </c>
    </row>
    <row r="26" spans="1:38" s="224" customFormat="1" ht="13.5" customHeight="1">
      <c r="A26" s="182" t="s">
        <v>48</v>
      </c>
      <c r="B26" s="159">
        <f t="shared" si="22"/>
        <v>-6</v>
      </c>
      <c r="C26" s="160">
        <f t="shared" si="23"/>
        <v>-121</v>
      </c>
      <c r="D26" s="144">
        <f t="shared" si="26"/>
        <v>-127</v>
      </c>
      <c r="E26" s="150">
        <f t="shared" si="17"/>
        <v>-20</v>
      </c>
      <c r="F26" s="150">
        <f t="shared" si="18"/>
        <v>-17</v>
      </c>
      <c r="G26" s="150">
        <v>-22</v>
      </c>
      <c r="H26" s="229">
        <v>181</v>
      </c>
      <c r="I26" s="230">
        <v>156</v>
      </c>
      <c r="J26" s="146">
        <f t="shared" si="0"/>
        <v>337</v>
      </c>
      <c r="K26" s="229">
        <v>201</v>
      </c>
      <c r="L26" s="230">
        <v>173</v>
      </c>
      <c r="M26" s="146">
        <f t="shared" si="27"/>
        <v>374</v>
      </c>
      <c r="N26" s="148">
        <f t="shared" si="24"/>
        <v>-37</v>
      </c>
      <c r="O26" s="230">
        <v>0</v>
      </c>
      <c r="P26" s="230">
        <v>0</v>
      </c>
      <c r="Q26" s="146">
        <f t="shared" si="1"/>
        <v>0</v>
      </c>
      <c r="R26" s="230">
        <v>0</v>
      </c>
      <c r="S26" s="230">
        <v>0</v>
      </c>
      <c r="T26" s="150">
        <f t="shared" si="2"/>
        <v>0</v>
      </c>
      <c r="U26" s="161">
        <f t="shared" si="3"/>
        <v>0</v>
      </c>
      <c r="V26" s="180">
        <f t="shared" si="19"/>
        <v>14</v>
      </c>
      <c r="W26" s="157">
        <f t="shared" si="20"/>
        <v>-104</v>
      </c>
      <c r="X26" s="152">
        <f t="shared" si="21"/>
        <v>-90</v>
      </c>
      <c r="Y26" s="229">
        <v>885</v>
      </c>
      <c r="Z26" s="230">
        <v>769</v>
      </c>
      <c r="AA26" s="154">
        <f t="shared" si="5"/>
        <v>1654</v>
      </c>
      <c r="AB26" s="230">
        <v>885</v>
      </c>
      <c r="AC26" s="230">
        <v>873</v>
      </c>
      <c r="AD26" s="154">
        <f t="shared" si="6"/>
        <v>1758</v>
      </c>
      <c r="AE26" s="183">
        <f t="shared" si="7"/>
        <v>-104</v>
      </c>
      <c r="AF26" s="231">
        <v>29</v>
      </c>
      <c r="AG26" s="230">
        <v>12</v>
      </c>
      <c r="AH26" s="157">
        <f t="shared" si="25"/>
        <v>41</v>
      </c>
      <c r="AI26" s="229">
        <v>15</v>
      </c>
      <c r="AJ26" s="230">
        <v>12</v>
      </c>
      <c r="AK26" s="157">
        <f t="shared" si="8"/>
        <v>27</v>
      </c>
      <c r="AL26" s="181">
        <f t="shared" si="9"/>
        <v>14</v>
      </c>
    </row>
    <row r="27" spans="1:38" s="224" customFormat="1" ht="13.5" customHeight="1">
      <c r="A27" s="182" t="s">
        <v>142</v>
      </c>
      <c r="B27" s="159">
        <f t="shared" si="22"/>
        <v>-174</v>
      </c>
      <c r="C27" s="160">
        <f t="shared" si="23"/>
        <v>-244</v>
      </c>
      <c r="D27" s="144">
        <f t="shared" si="26"/>
        <v>-418</v>
      </c>
      <c r="E27" s="150">
        <f t="shared" si="17"/>
        <v>-231</v>
      </c>
      <c r="F27" s="150">
        <f t="shared" si="18"/>
        <v>-188</v>
      </c>
      <c r="G27" s="150">
        <v>-374</v>
      </c>
      <c r="H27" s="229">
        <v>546</v>
      </c>
      <c r="I27" s="230">
        <v>522</v>
      </c>
      <c r="J27" s="146">
        <f t="shared" si="0"/>
        <v>1068</v>
      </c>
      <c r="K27" s="229">
        <v>777</v>
      </c>
      <c r="L27" s="230">
        <v>709</v>
      </c>
      <c r="M27" s="146">
        <f t="shared" si="27"/>
        <v>1486</v>
      </c>
      <c r="N27" s="148">
        <f t="shared" si="24"/>
        <v>-418</v>
      </c>
      <c r="O27" s="230">
        <v>2</v>
      </c>
      <c r="P27" s="230">
        <v>0</v>
      </c>
      <c r="Q27" s="146">
        <f t="shared" si="1"/>
        <v>2</v>
      </c>
      <c r="R27" s="230">
        <v>2</v>
      </c>
      <c r="S27" s="230">
        <v>1</v>
      </c>
      <c r="T27" s="150">
        <f t="shared" si="2"/>
        <v>3</v>
      </c>
      <c r="U27" s="161">
        <f t="shared" si="3"/>
        <v>-1</v>
      </c>
      <c r="V27" s="180">
        <f t="shared" si="19"/>
        <v>57</v>
      </c>
      <c r="W27" s="157">
        <f t="shared" si="20"/>
        <v>-56</v>
      </c>
      <c r="X27" s="152">
        <f t="shared" si="21"/>
        <v>1</v>
      </c>
      <c r="Y27" s="229">
        <v>2223</v>
      </c>
      <c r="Z27" s="230">
        <v>1904</v>
      </c>
      <c r="AA27" s="154">
        <f t="shared" si="5"/>
        <v>4127</v>
      </c>
      <c r="AB27" s="230">
        <v>2188</v>
      </c>
      <c r="AC27" s="230">
        <v>1961</v>
      </c>
      <c r="AD27" s="154">
        <f t="shared" si="6"/>
        <v>4149</v>
      </c>
      <c r="AE27" s="183">
        <f t="shared" si="7"/>
        <v>-22</v>
      </c>
      <c r="AF27" s="231">
        <v>103</v>
      </c>
      <c r="AG27" s="230">
        <v>67</v>
      </c>
      <c r="AH27" s="157">
        <f t="shared" si="25"/>
        <v>170</v>
      </c>
      <c r="AI27" s="229">
        <v>81</v>
      </c>
      <c r="AJ27" s="230">
        <v>66</v>
      </c>
      <c r="AK27" s="157">
        <f t="shared" si="8"/>
        <v>147</v>
      </c>
      <c r="AL27" s="181">
        <f t="shared" si="9"/>
        <v>23</v>
      </c>
    </row>
    <row r="28" spans="1:38" s="224" customFormat="1" ht="13.5" customHeight="1">
      <c r="A28" s="182"/>
      <c r="B28" s="159"/>
      <c r="C28" s="160"/>
      <c r="D28" s="144"/>
      <c r="E28" s="150">
        <f t="shared" si="17"/>
        <v>0</v>
      </c>
      <c r="F28" s="150">
        <f t="shared" si="18"/>
        <v>0</v>
      </c>
      <c r="G28" s="150"/>
      <c r="H28" s="229"/>
      <c r="I28" s="230"/>
      <c r="J28" s="146">
        <f t="shared" si="0"/>
        <v>0</v>
      </c>
      <c r="K28" s="229"/>
      <c r="L28" s="230"/>
      <c r="M28" s="146">
        <f aca="true" t="shared" si="28" ref="M28:M69">K28+L28</f>
        <v>0</v>
      </c>
      <c r="N28" s="148">
        <f aca="true" t="shared" si="29" ref="N28:N69">J28-M28</f>
        <v>0</v>
      </c>
      <c r="O28" s="230"/>
      <c r="P28" s="230"/>
      <c r="Q28" s="146">
        <f t="shared" si="1"/>
        <v>0</v>
      </c>
      <c r="R28" s="230"/>
      <c r="S28" s="230"/>
      <c r="T28" s="150">
        <f t="shared" si="2"/>
        <v>0</v>
      </c>
      <c r="U28" s="161">
        <f t="shared" si="3"/>
        <v>0</v>
      </c>
      <c r="V28" s="180">
        <f t="shared" si="19"/>
        <v>0</v>
      </c>
      <c r="W28" s="157">
        <f t="shared" si="20"/>
        <v>0</v>
      </c>
      <c r="X28" s="152">
        <f t="shared" si="21"/>
        <v>0</v>
      </c>
      <c r="Y28" s="229"/>
      <c r="Z28" s="230"/>
      <c r="AA28" s="154">
        <f t="shared" si="5"/>
        <v>0</v>
      </c>
      <c r="AB28" s="230"/>
      <c r="AC28" s="230"/>
      <c r="AD28" s="154">
        <f t="shared" si="6"/>
        <v>0</v>
      </c>
      <c r="AE28" s="183">
        <f t="shared" si="7"/>
        <v>0</v>
      </c>
      <c r="AF28" s="231"/>
      <c r="AG28" s="230"/>
      <c r="AH28" s="157">
        <f t="shared" si="25"/>
        <v>0</v>
      </c>
      <c r="AI28" s="229"/>
      <c r="AJ28" s="230"/>
      <c r="AK28" s="157">
        <f>AI28+AJ28</f>
        <v>0</v>
      </c>
      <c r="AL28" s="181">
        <f t="shared" si="9"/>
        <v>0</v>
      </c>
    </row>
    <row r="29" spans="1:38" s="226" customFormat="1" ht="13.5" customHeight="1">
      <c r="A29" s="184" t="s">
        <v>172</v>
      </c>
      <c r="B29" s="169">
        <f>SUM(B30:B31)</f>
        <v>-78</v>
      </c>
      <c r="C29" s="170">
        <f>SUM(C30:C31)</f>
        <v>-71</v>
      </c>
      <c r="D29" s="171">
        <f>B29+C29</f>
        <v>-149</v>
      </c>
      <c r="E29" s="172">
        <f>SUM(E30:E31)</f>
        <v>-74</v>
      </c>
      <c r="F29" s="172">
        <f>SUM(F30:F31)</f>
        <v>-64</v>
      </c>
      <c r="G29" s="172">
        <f>E29+F29</f>
        <v>-138</v>
      </c>
      <c r="H29" s="172">
        <f>SUM(H30:H31)</f>
        <v>39</v>
      </c>
      <c r="I29" s="172">
        <f>SUM(I30:I31)</f>
        <v>57</v>
      </c>
      <c r="J29" s="172">
        <f t="shared" si="0"/>
        <v>96</v>
      </c>
      <c r="K29" s="172">
        <f>SUM(K30:K31)</f>
        <v>113</v>
      </c>
      <c r="L29" s="172">
        <f>SUM(L30:L31)</f>
        <v>121</v>
      </c>
      <c r="M29" s="172">
        <f t="shared" si="28"/>
        <v>234</v>
      </c>
      <c r="N29" s="162">
        <f t="shared" si="29"/>
        <v>-138</v>
      </c>
      <c r="O29" s="172">
        <f>SUM(O30:O31)</f>
        <v>0</v>
      </c>
      <c r="P29" s="172">
        <f>SUM(P30:P31)</f>
        <v>0</v>
      </c>
      <c r="Q29" s="172">
        <f t="shared" si="1"/>
        <v>0</v>
      </c>
      <c r="R29" s="172">
        <f>SUM(R30:R31)</f>
        <v>0</v>
      </c>
      <c r="S29" s="172">
        <f>SUM(S30:S31)</f>
        <v>0</v>
      </c>
      <c r="T29" s="172">
        <f t="shared" si="2"/>
        <v>0</v>
      </c>
      <c r="U29" s="173">
        <f t="shared" si="3"/>
        <v>0</v>
      </c>
      <c r="V29" s="185">
        <f>Y29+AF29-AB29-AI29</f>
        <v>-4</v>
      </c>
      <c r="W29" s="186">
        <f t="shared" si="20"/>
        <v>-7</v>
      </c>
      <c r="X29" s="187">
        <f t="shared" si="21"/>
        <v>-11</v>
      </c>
      <c r="Y29" s="188">
        <f>SUM(Y30:Y31)</f>
        <v>229</v>
      </c>
      <c r="Z29" s="186">
        <f>SUM(Z30:Z31)</f>
        <v>251</v>
      </c>
      <c r="AA29" s="189">
        <f>Y29+Z29</f>
        <v>480</v>
      </c>
      <c r="AB29" s="188">
        <f>SUM(AB30:AB31)</f>
        <v>240</v>
      </c>
      <c r="AC29" s="186">
        <f>SUM(AC30:AC31)</f>
        <v>259</v>
      </c>
      <c r="AD29" s="189">
        <f>AB29+AC29</f>
        <v>499</v>
      </c>
      <c r="AE29" s="190">
        <f t="shared" si="7"/>
        <v>-19</v>
      </c>
      <c r="AF29" s="188">
        <f>SUM(AF30:AF31)</f>
        <v>10</v>
      </c>
      <c r="AG29" s="186">
        <f>SUM(AG30:AG31)</f>
        <v>4</v>
      </c>
      <c r="AH29" s="189">
        <f t="shared" si="25"/>
        <v>14</v>
      </c>
      <c r="AI29" s="188">
        <f>SUM(AI30:AI31)</f>
        <v>3</v>
      </c>
      <c r="AJ29" s="186">
        <f>SUM(AJ30:AJ31)</f>
        <v>3</v>
      </c>
      <c r="AK29" s="189">
        <f>AI29+AJ29</f>
        <v>6</v>
      </c>
      <c r="AL29" s="191">
        <f t="shared" si="9"/>
        <v>8</v>
      </c>
    </row>
    <row r="30" spans="1:38" s="225" customFormat="1" ht="13.5" customHeight="1">
      <c r="A30" s="192" t="s">
        <v>143</v>
      </c>
      <c r="B30" s="159">
        <f>E30+V30</f>
        <v>-61</v>
      </c>
      <c r="C30" s="160">
        <f>F30+W30</f>
        <v>-51</v>
      </c>
      <c r="D30" s="144">
        <f>B30+C30</f>
        <v>-112</v>
      </c>
      <c r="E30" s="150">
        <f t="shared" si="17"/>
        <v>-62</v>
      </c>
      <c r="F30" s="150">
        <f t="shared" si="18"/>
        <v>-49</v>
      </c>
      <c r="G30" s="150">
        <v>-60</v>
      </c>
      <c r="H30" s="229">
        <v>36</v>
      </c>
      <c r="I30" s="230">
        <v>55</v>
      </c>
      <c r="J30" s="146">
        <f t="shared" si="0"/>
        <v>91</v>
      </c>
      <c r="K30" s="229">
        <v>98</v>
      </c>
      <c r="L30" s="230">
        <v>104</v>
      </c>
      <c r="M30" s="146">
        <f t="shared" si="28"/>
        <v>202</v>
      </c>
      <c r="N30" s="148">
        <f t="shared" si="29"/>
        <v>-111</v>
      </c>
      <c r="O30" s="230">
        <v>0</v>
      </c>
      <c r="P30" s="230">
        <v>0</v>
      </c>
      <c r="Q30" s="146">
        <f t="shared" si="1"/>
        <v>0</v>
      </c>
      <c r="R30" s="230">
        <v>0</v>
      </c>
      <c r="S30" s="230">
        <v>0</v>
      </c>
      <c r="T30" s="150">
        <f t="shared" si="2"/>
        <v>0</v>
      </c>
      <c r="U30" s="161">
        <f t="shared" si="3"/>
        <v>0</v>
      </c>
      <c r="V30" s="193">
        <f t="shared" si="19"/>
        <v>1</v>
      </c>
      <c r="W30" s="194">
        <f t="shared" si="20"/>
        <v>-2</v>
      </c>
      <c r="X30" s="195">
        <f t="shared" si="21"/>
        <v>-1</v>
      </c>
      <c r="Y30" s="229">
        <v>198</v>
      </c>
      <c r="Z30" s="230">
        <v>219</v>
      </c>
      <c r="AA30" s="196">
        <f t="shared" si="5"/>
        <v>417</v>
      </c>
      <c r="AB30" s="230">
        <v>204</v>
      </c>
      <c r="AC30" s="230">
        <v>223</v>
      </c>
      <c r="AD30" s="196">
        <f t="shared" si="6"/>
        <v>427</v>
      </c>
      <c r="AE30" s="197">
        <f t="shared" si="7"/>
        <v>-10</v>
      </c>
      <c r="AF30" s="231">
        <v>9</v>
      </c>
      <c r="AG30" s="230">
        <v>3</v>
      </c>
      <c r="AH30" s="194">
        <f t="shared" si="25"/>
        <v>12</v>
      </c>
      <c r="AI30" s="229">
        <v>2</v>
      </c>
      <c r="AJ30" s="230">
        <v>1</v>
      </c>
      <c r="AK30" s="194">
        <f t="shared" si="8"/>
        <v>3</v>
      </c>
      <c r="AL30" s="198">
        <f t="shared" si="9"/>
        <v>9</v>
      </c>
    </row>
    <row r="31" spans="1:38" s="225" customFormat="1" ht="13.5" customHeight="1">
      <c r="A31" s="192" t="s">
        <v>144</v>
      </c>
      <c r="B31" s="159">
        <f>E31+V31</f>
        <v>-17</v>
      </c>
      <c r="C31" s="160">
        <f>F31+W31</f>
        <v>-20</v>
      </c>
      <c r="D31" s="144">
        <f>B31+C31</f>
        <v>-37</v>
      </c>
      <c r="E31" s="150">
        <f t="shared" si="17"/>
        <v>-12</v>
      </c>
      <c r="F31" s="150">
        <f t="shared" si="18"/>
        <v>-15</v>
      </c>
      <c r="G31" s="150">
        <v>-16</v>
      </c>
      <c r="H31" s="229">
        <v>3</v>
      </c>
      <c r="I31" s="230">
        <v>2</v>
      </c>
      <c r="J31" s="146">
        <f t="shared" si="0"/>
        <v>5</v>
      </c>
      <c r="K31" s="229">
        <v>15</v>
      </c>
      <c r="L31" s="230">
        <v>17</v>
      </c>
      <c r="M31" s="146">
        <f t="shared" si="28"/>
        <v>32</v>
      </c>
      <c r="N31" s="148">
        <f t="shared" si="29"/>
        <v>-27</v>
      </c>
      <c r="O31" s="230">
        <v>0</v>
      </c>
      <c r="P31" s="230">
        <v>0</v>
      </c>
      <c r="Q31" s="146">
        <f t="shared" si="1"/>
        <v>0</v>
      </c>
      <c r="R31" s="230">
        <v>0</v>
      </c>
      <c r="S31" s="230">
        <v>0</v>
      </c>
      <c r="T31" s="150">
        <f t="shared" si="2"/>
        <v>0</v>
      </c>
      <c r="U31" s="161">
        <f t="shared" si="3"/>
        <v>0</v>
      </c>
      <c r="V31" s="193">
        <f t="shared" si="19"/>
        <v>-5</v>
      </c>
      <c r="W31" s="194">
        <f t="shared" si="20"/>
        <v>-5</v>
      </c>
      <c r="X31" s="195">
        <f t="shared" si="21"/>
        <v>-10</v>
      </c>
      <c r="Y31" s="229">
        <v>31</v>
      </c>
      <c r="Z31" s="230">
        <v>32</v>
      </c>
      <c r="AA31" s="196">
        <f t="shared" si="5"/>
        <v>63</v>
      </c>
      <c r="AB31" s="230">
        <v>36</v>
      </c>
      <c r="AC31" s="230">
        <v>36</v>
      </c>
      <c r="AD31" s="196">
        <f t="shared" si="6"/>
        <v>72</v>
      </c>
      <c r="AE31" s="197">
        <f t="shared" si="7"/>
        <v>-9</v>
      </c>
      <c r="AF31" s="231">
        <v>1</v>
      </c>
      <c r="AG31" s="230">
        <v>1</v>
      </c>
      <c r="AH31" s="194">
        <f t="shared" si="25"/>
        <v>2</v>
      </c>
      <c r="AI31" s="229">
        <v>1</v>
      </c>
      <c r="AJ31" s="230">
        <v>2</v>
      </c>
      <c r="AK31" s="194">
        <f t="shared" si="8"/>
        <v>3</v>
      </c>
      <c r="AL31" s="198">
        <f t="shared" si="9"/>
        <v>-1</v>
      </c>
    </row>
    <row r="32" spans="1:38" s="225" customFormat="1" ht="13.5" customHeight="1">
      <c r="A32" s="192"/>
      <c r="B32" s="159"/>
      <c r="C32" s="160"/>
      <c r="D32" s="144"/>
      <c r="E32" s="150">
        <f t="shared" si="17"/>
        <v>0</v>
      </c>
      <c r="F32" s="150">
        <f t="shared" si="18"/>
        <v>0</v>
      </c>
      <c r="G32" s="150"/>
      <c r="H32" s="229"/>
      <c r="I32" s="230"/>
      <c r="J32" s="146">
        <f t="shared" si="0"/>
        <v>0</v>
      </c>
      <c r="K32" s="229"/>
      <c r="L32" s="230"/>
      <c r="M32" s="146">
        <f t="shared" si="28"/>
        <v>0</v>
      </c>
      <c r="N32" s="148">
        <f t="shared" si="29"/>
        <v>0</v>
      </c>
      <c r="O32" s="230"/>
      <c r="P32" s="230"/>
      <c r="Q32" s="146">
        <f t="shared" si="1"/>
        <v>0</v>
      </c>
      <c r="R32" s="230"/>
      <c r="S32" s="230"/>
      <c r="T32" s="150">
        <f t="shared" si="2"/>
        <v>0</v>
      </c>
      <c r="U32" s="161">
        <f t="shared" si="3"/>
        <v>0</v>
      </c>
      <c r="V32" s="193">
        <f t="shared" si="19"/>
        <v>0</v>
      </c>
      <c r="W32" s="194">
        <f t="shared" si="20"/>
        <v>0</v>
      </c>
      <c r="X32" s="195">
        <f t="shared" si="21"/>
        <v>0</v>
      </c>
      <c r="Y32" s="229"/>
      <c r="Z32" s="230"/>
      <c r="AA32" s="196">
        <f t="shared" si="5"/>
        <v>0</v>
      </c>
      <c r="AB32" s="230"/>
      <c r="AC32" s="230"/>
      <c r="AD32" s="196">
        <f t="shared" si="6"/>
        <v>0</v>
      </c>
      <c r="AE32" s="197">
        <f t="shared" si="7"/>
        <v>0</v>
      </c>
      <c r="AF32" s="231"/>
      <c r="AG32" s="230"/>
      <c r="AH32" s="194">
        <f aca="true" t="shared" si="30" ref="AH32:AH69">AF32+AG32</f>
        <v>0</v>
      </c>
      <c r="AI32" s="229"/>
      <c r="AJ32" s="230"/>
      <c r="AK32" s="194">
        <f t="shared" si="8"/>
        <v>0</v>
      </c>
      <c r="AL32" s="198">
        <f t="shared" si="9"/>
        <v>0</v>
      </c>
    </row>
    <row r="33" spans="1:38" s="226" customFormat="1" ht="13.5" customHeight="1">
      <c r="A33" s="184" t="s">
        <v>173</v>
      </c>
      <c r="B33" s="169">
        <f>SUM(B34:B37)</f>
        <v>-124</v>
      </c>
      <c r="C33" s="170">
        <f>SUM(C34:C37)</f>
        <v>-252</v>
      </c>
      <c r="D33" s="171">
        <f>B33+C33</f>
        <v>-376</v>
      </c>
      <c r="E33" s="172">
        <f>SUM(E34:E37)</f>
        <v>-112</v>
      </c>
      <c r="F33" s="172">
        <f>SUM(F34:F37)</f>
        <v>-107</v>
      </c>
      <c r="G33" s="172">
        <f>E33+F33</f>
        <v>-219</v>
      </c>
      <c r="H33" s="173">
        <f>SUM(H34:H37)</f>
        <v>335</v>
      </c>
      <c r="I33" s="172">
        <f>SUM(I34:I37)</f>
        <v>337</v>
      </c>
      <c r="J33" s="174">
        <f t="shared" si="0"/>
        <v>672</v>
      </c>
      <c r="K33" s="172">
        <f>SUM(K34:K37)</f>
        <v>446</v>
      </c>
      <c r="L33" s="172">
        <f>SUM(L34:L37)</f>
        <v>443</v>
      </c>
      <c r="M33" s="172">
        <f t="shared" si="28"/>
        <v>889</v>
      </c>
      <c r="N33" s="162">
        <f t="shared" si="29"/>
        <v>-217</v>
      </c>
      <c r="O33" s="172">
        <f>SUM(O34:O37)</f>
        <v>0</v>
      </c>
      <c r="P33" s="172">
        <f>SUM(P34:P37)</f>
        <v>0</v>
      </c>
      <c r="Q33" s="172">
        <f t="shared" si="1"/>
        <v>0</v>
      </c>
      <c r="R33" s="173">
        <f>SUM(R34:R37)</f>
        <v>1</v>
      </c>
      <c r="S33" s="172">
        <f>SUM(S34:S37)</f>
        <v>1</v>
      </c>
      <c r="T33" s="174">
        <f>R33+S33</f>
        <v>2</v>
      </c>
      <c r="U33" s="173">
        <f t="shared" si="3"/>
        <v>-2</v>
      </c>
      <c r="V33" s="185">
        <f>Y33+AF33-AB33-AI33</f>
        <v>-12</v>
      </c>
      <c r="W33" s="186">
        <f t="shared" si="20"/>
        <v>-145</v>
      </c>
      <c r="X33" s="187">
        <f t="shared" si="21"/>
        <v>-157</v>
      </c>
      <c r="Y33" s="188">
        <f>SUM(Y34:Y37)</f>
        <v>1848</v>
      </c>
      <c r="Z33" s="186">
        <f>SUM(Z34:Z37)</f>
        <v>1473</v>
      </c>
      <c r="AA33" s="187">
        <f>Y33+Z33</f>
        <v>3321</v>
      </c>
      <c r="AB33" s="188">
        <f>SUM(AB34:AB37)</f>
        <v>1862</v>
      </c>
      <c r="AC33" s="186">
        <f>SUM(AC34:AC37)</f>
        <v>1603</v>
      </c>
      <c r="AD33" s="233">
        <f>AB33+AC33</f>
        <v>3465</v>
      </c>
      <c r="AE33" s="190">
        <f t="shared" si="7"/>
        <v>-144</v>
      </c>
      <c r="AF33" s="188">
        <f>SUM(AF34:AF37)</f>
        <v>38</v>
      </c>
      <c r="AG33" s="186">
        <f>SUM(AG34:AG37)</f>
        <v>32</v>
      </c>
      <c r="AH33" s="233">
        <f t="shared" si="30"/>
        <v>70</v>
      </c>
      <c r="AI33" s="188">
        <f>SUM(AI34:AI37)</f>
        <v>36</v>
      </c>
      <c r="AJ33" s="186">
        <f>SUM(AJ34:AJ37)</f>
        <v>47</v>
      </c>
      <c r="AK33" s="233">
        <f>AI33+AJ33</f>
        <v>83</v>
      </c>
      <c r="AL33" s="191">
        <f t="shared" si="9"/>
        <v>-13</v>
      </c>
    </row>
    <row r="34" spans="1:38" s="225" customFormat="1" ht="13.5" customHeight="1">
      <c r="A34" s="192" t="s">
        <v>55</v>
      </c>
      <c r="B34" s="159">
        <f aca="true" t="shared" si="31" ref="B34:C37">E34+V34</f>
        <v>-29</v>
      </c>
      <c r="C34" s="160">
        <f t="shared" si="31"/>
        <v>19</v>
      </c>
      <c r="D34" s="144">
        <f>B34+C34</f>
        <v>-10</v>
      </c>
      <c r="E34" s="150">
        <f t="shared" si="17"/>
        <v>2</v>
      </c>
      <c r="F34" s="150">
        <f t="shared" si="18"/>
        <v>8</v>
      </c>
      <c r="G34" s="150">
        <v>42</v>
      </c>
      <c r="H34" s="229">
        <v>110</v>
      </c>
      <c r="I34" s="230">
        <v>110</v>
      </c>
      <c r="J34" s="146">
        <f t="shared" si="0"/>
        <v>220</v>
      </c>
      <c r="K34" s="229">
        <v>108</v>
      </c>
      <c r="L34" s="230">
        <v>102</v>
      </c>
      <c r="M34" s="146">
        <f t="shared" si="28"/>
        <v>210</v>
      </c>
      <c r="N34" s="148">
        <f t="shared" si="29"/>
        <v>10</v>
      </c>
      <c r="O34" s="230">
        <v>0</v>
      </c>
      <c r="P34" s="230">
        <v>0</v>
      </c>
      <c r="Q34" s="146">
        <f t="shared" si="1"/>
        <v>0</v>
      </c>
      <c r="R34" s="230">
        <v>0</v>
      </c>
      <c r="S34" s="230">
        <v>0</v>
      </c>
      <c r="T34" s="150">
        <f t="shared" si="2"/>
        <v>0</v>
      </c>
      <c r="U34" s="161">
        <f t="shared" si="3"/>
        <v>0</v>
      </c>
      <c r="V34" s="193">
        <f t="shared" si="19"/>
        <v>-31</v>
      </c>
      <c r="W34" s="194">
        <f t="shared" si="20"/>
        <v>11</v>
      </c>
      <c r="X34" s="195">
        <f t="shared" si="21"/>
        <v>-20</v>
      </c>
      <c r="Y34" s="229">
        <v>535</v>
      </c>
      <c r="Z34" s="230">
        <v>528</v>
      </c>
      <c r="AA34" s="196">
        <f t="shared" si="5"/>
        <v>1063</v>
      </c>
      <c r="AB34" s="230">
        <v>565</v>
      </c>
      <c r="AC34" s="230">
        <v>515</v>
      </c>
      <c r="AD34" s="196">
        <f t="shared" si="6"/>
        <v>1080</v>
      </c>
      <c r="AE34" s="197">
        <f t="shared" si="7"/>
        <v>-17</v>
      </c>
      <c r="AF34" s="231">
        <v>7</v>
      </c>
      <c r="AG34" s="230">
        <v>4</v>
      </c>
      <c r="AH34" s="194">
        <f t="shared" si="30"/>
        <v>11</v>
      </c>
      <c r="AI34" s="229">
        <v>8</v>
      </c>
      <c r="AJ34" s="230">
        <v>6</v>
      </c>
      <c r="AK34" s="194">
        <f t="shared" si="8"/>
        <v>14</v>
      </c>
      <c r="AL34" s="198">
        <f t="shared" si="9"/>
        <v>-3</v>
      </c>
    </row>
    <row r="35" spans="1:38" s="225" customFormat="1" ht="13.5" customHeight="1">
      <c r="A35" s="192" t="s">
        <v>145</v>
      </c>
      <c r="B35" s="159">
        <f t="shared" si="31"/>
        <v>-63</v>
      </c>
      <c r="C35" s="160">
        <f t="shared" si="31"/>
        <v>-109</v>
      </c>
      <c r="D35" s="144">
        <f>B35+C35</f>
        <v>-172</v>
      </c>
      <c r="E35" s="150">
        <f t="shared" si="17"/>
        <v>-33</v>
      </c>
      <c r="F35" s="150">
        <f t="shared" si="18"/>
        <v>-30</v>
      </c>
      <c r="G35" s="150">
        <v>-55</v>
      </c>
      <c r="H35" s="229">
        <v>44</v>
      </c>
      <c r="I35" s="230">
        <v>41</v>
      </c>
      <c r="J35" s="146">
        <f t="shared" si="0"/>
        <v>85</v>
      </c>
      <c r="K35" s="229">
        <v>77</v>
      </c>
      <c r="L35" s="230">
        <v>71</v>
      </c>
      <c r="M35" s="146">
        <f t="shared" si="28"/>
        <v>148</v>
      </c>
      <c r="N35" s="148">
        <f t="shared" si="29"/>
        <v>-63</v>
      </c>
      <c r="O35" s="230">
        <v>0</v>
      </c>
      <c r="P35" s="230">
        <v>0</v>
      </c>
      <c r="Q35" s="146">
        <f t="shared" si="1"/>
        <v>0</v>
      </c>
      <c r="R35" s="230">
        <v>0</v>
      </c>
      <c r="S35" s="230">
        <v>0</v>
      </c>
      <c r="T35" s="150">
        <f t="shared" si="2"/>
        <v>0</v>
      </c>
      <c r="U35" s="161">
        <f t="shared" si="3"/>
        <v>0</v>
      </c>
      <c r="V35" s="193">
        <f t="shared" si="19"/>
        <v>-30</v>
      </c>
      <c r="W35" s="194">
        <f t="shared" si="20"/>
        <v>-79</v>
      </c>
      <c r="X35" s="195">
        <f t="shared" si="21"/>
        <v>-109</v>
      </c>
      <c r="Y35" s="229">
        <v>159</v>
      </c>
      <c r="Z35" s="230">
        <v>130</v>
      </c>
      <c r="AA35" s="196">
        <f t="shared" si="5"/>
        <v>289</v>
      </c>
      <c r="AB35" s="230">
        <v>186</v>
      </c>
      <c r="AC35" s="230">
        <v>207</v>
      </c>
      <c r="AD35" s="196">
        <f t="shared" si="6"/>
        <v>393</v>
      </c>
      <c r="AE35" s="197">
        <f t="shared" si="7"/>
        <v>-104</v>
      </c>
      <c r="AF35" s="231">
        <v>0</v>
      </c>
      <c r="AG35" s="230">
        <v>2</v>
      </c>
      <c r="AH35" s="194">
        <f t="shared" si="30"/>
        <v>2</v>
      </c>
      <c r="AI35" s="229">
        <v>3</v>
      </c>
      <c r="AJ35" s="230">
        <v>4</v>
      </c>
      <c r="AK35" s="194">
        <f t="shared" si="8"/>
        <v>7</v>
      </c>
      <c r="AL35" s="198">
        <f t="shared" si="9"/>
        <v>-5</v>
      </c>
    </row>
    <row r="36" spans="1:38" s="225" customFormat="1" ht="13.5" customHeight="1">
      <c r="A36" s="192" t="s">
        <v>146</v>
      </c>
      <c r="B36" s="159">
        <f t="shared" si="31"/>
        <v>29</v>
      </c>
      <c r="C36" s="160">
        <f t="shared" si="31"/>
        <v>-55</v>
      </c>
      <c r="D36" s="144">
        <f>B36+C36</f>
        <v>-26</v>
      </c>
      <c r="E36" s="150">
        <f t="shared" si="17"/>
        <v>-34</v>
      </c>
      <c r="F36" s="150">
        <f t="shared" si="18"/>
        <v>-24</v>
      </c>
      <c r="G36" s="146">
        <v>27</v>
      </c>
      <c r="H36" s="230">
        <v>154</v>
      </c>
      <c r="I36" s="230">
        <v>159</v>
      </c>
      <c r="J36" s="146">
        <f t="shared" si="0"/>
        <v>313</v>
      </c>
      <c r="K36" s="229">
        <v>187</v>
      </c>
      <c r="L36" s="230">
        <v>182</v>
      </c>
      <c r="M36" s="146">
        <f t="shared" si="28"/>
        <v>369</v>
      </c>
      <c r="N36" s="148">
        <f t="shared" si="29"/>
        <v>-56</v>
      </c>
      <c r="O36" s="230">
        <v>0</v>
      </c>
      <c r="P36" s="230">
        <v>0</v>
      </c>
      <c r="Q36" s="146">
        <f t="shared" si="1"/>
        <v>0</v>
      </c>
      <c r="R36" s="230">
        <v>1</v>
      </c>
      <c r="S36" s="230">
        <v>1</v>
      </c>
      <c r="T36" s="150">
        <f t="shared" si="2"/>
        <v>2</v>
      </c>
      <c r="U36" s="161">
        <f t="shared" si="3"/>
        <v>-2</v>
      </c>
      <c r="V36" s="193">
        <f t="shared" si="19"/>
        <v>63</v>
      </c>
      <c r="W36" s="194">
        <f t="shared" si="20"/>
        <v>-31</v>
      </c>
      <c r="X36" s="195">
        <f t="shared" si="21"/>
        <v>32</v>
      </c>
      <c r="Y36" s="229">
        <v>1027</v>
      </c>
      <c r="Z36" s="230">
        <v>714</v>
      </c>
      <c r="AA36" s="196">
        <f t="shared" si="5"/>
        <v>1741</v>
      </c>
      <c r="AB36" s="230">
        <v>971</v>
      </c>
      <c r="AC36" s="230">
        <v>736</v>
      </c>
      <c r="AD36" s="196">
        <f t="shared" si="6"/>
        <v>1707</v>
      </c>
      <c r="AE36" s="197">
        <f t="shared" si="7"/>
        <v>34</v>
      </c>
      <c r="AF36" s="231">
        <v>29</v>
      </c>
      <c r="AG36" s="230">
        <v>26</v>
      </c>
      <c r="AH36" s="194">
        <f t="shared" si="30"/>
        <v>55</v>
      </c>
      <c r="AI36" s="229">
        <v>22</v>
      </c>
      <c r="AJ36" s="230">
        <v>35</v>
      </c>
      <c r="AK36" s="194">
        <f t="shared" si="8"/>
        <v>57</v>
      </c>
      <c r="AL36" s="198">
        <f t="shared" si="9"/>
        <v>-2</v>
      </c>
    </row>
    <row r="37" spans="1:38" s="225" customFormat="1" ht="13.5" customHeight="1">
      <c r="A37" s="192" t="s">
        <v>147</v>
      </c>
      <c r="B37" s="159">
        <f t="shared" si="31"/>
        <v>-61</v>
      </c>
      <c r="C37" s="160">
        <f t="shared" si="31"/>
        <v>-107</v>
      </c>
      <c r="D37" s="144">
        <f>B37+C37</f>
        <v>-168</v>
      </c>
      <c r="E37" s="150">
        <f t="shared" si="17"/>
        <v>-47</v>
      </c>
      <c r="F37" s="150">
        <f t="shared" si="18"/>
        <v>-61</v>
      </c>
      <c r="G37" s="146">
        <v>-61</v>
      </c>
      <c r="H37" s="230">
        <v>27</v>
      </c>
      <c r="I37" s="230">
        <v>27</v>
      </c>
      <c r="J37" s="146">
        <f t="shared" si="0"/>
        <v>54</v>
      </c>
      <c r="K37" s="229">
        <v>74</v>
      </c>
      <c r="L37" s="230">
        <v>88</v>
      </c>
      <c r="M37" s="146">
        <f t="shared" si="28"/>
        <v>162</v>
      </c>
      <c r="N37" s="148">
        <f t="shared" si="29"/>
        <v>-108</v>
      </c>
      <c r="O37" s="230">
        <v>0</v>
      </c>
      <c r="P37" s="230">
        <v>0</v>
      </c>
      <c r="Q37" s="146">
        <f t="shared" si="1"/>
        <v>0</v>
      </c>
      <c r="R37" s="230">
        <v>0</v>
      </c>
      <c r="S37" s="230">
        <v>0</v>
      </c>
      <c r="T37" s="150">
        <f t="shared" si="2"/>
        <v>0</v>
      </c>
      <c r="U37" s="161">
        <f t="shared" si="3"/>
        <v>0</v>
      </c>
      <c r="V37" s="193">
        <f t="shared" si="19"/>
        <v>-14</v>
      </c>
      <c r="W37" s="194">
        <f t="shared" si="20"/>
        <v>-46</v>
      </c>
      <c r="X37" s="195">
        <f t="shared" si="21"/>
        <v>-60</v>
      </c>
      <c r="Y37" s="229">
        <v>127</v>
      </c>
      <c r="Z37" s="230">
        <v>101</v>
      </c>
      <c r="AA37" s="196">
        <f t="shared" si="5"/>
        <v>228</v>
      </c>
      <c r="AB37" s="230">
        <v>140</v>
      </c>
      <c r="AC37" s="230">
        <v>145</v>
      </c>
      <c r="AD37" s="196">
        <f t="shared" si="6"/>
        <v>285</v>
      </c>
      <c r="AE37" s="197">
        <f t="shared" si="7"/>
        <v>-57</v>
      </c>
      <c r="AF37" s="231">
        <v>2</v>
      </c>
      <c r="AG37" s="230">
        <v>0</v>
      </c>
      <c r="AH37" s="194">
        <f t="shared" si="30"/>
        <v>2</v>
      </c>
      <c r="AI37" s="229">
        <v>3</v>
      </c>
      <c r="AJ37" s="230">
        <v>2</v>
      </c>
      <c r="AK37" s="194">
        <f t="shared" si="8"/>
        <v>5</v>
      </c>
      <c r="AL37" s="198">
        <f t="shared" si="9"/>
        <v>-3</v>
      </c>
    </row>
    <row r="38" spans="1:38" s="225" customFormat="1" ht="13.5" customHeight="1">
      <c r="A38" s="192"/>
      <c r="B38" s="159"/>
      <c r="C38" s="160"/>
      <c r="D38" s="144"/>
      <c r="E38" s="150">
        <f t="shared" si="17"/>
        <v>0</v>
      </c>
      <c r="F38" s="150">
        <f t="shared" si="18"/>
        <v>0</v>
      </c>
      <c r="G38" s="146"/>
      <c r="H38" s="230"/>
      <c r="I38" s="230"/>
      <c r="J38" s="146">
        <f t="shared" si="0"/>
        <v>0</v>
      </c>
      <c r="K38" s="229"/>
      <c r="L38" s="230"/>
      <c r="M38" s="146">
        <f t="shared" si="28"/>
        <v>0</v>
      </c>
      <c r="N38" s="148">
        <f t="shared" si="29"/>
        <v>0</v>
      </c>
      <c r="O38" s="230"/>
      <c r="P38" s="230"/>
      <c r="Q38" s="146">
        <f t="shared" si="1"/>
        <v>0</v>
      </c>
      <c r="R38" s="230"/>
      <c r="S38" s="230"/>
      <c r="T38" s="150">
        <f t="shared" si="2"/>
        <v>0</v>
      </c>
      <c r="U38" s="161">
        <f t="shared" si="3"/>
        <v>0</v>
      </c>
      <c r="V38" s="193">
        <f t="shared" si="19"/>
        <v>0</v>
      </c>
      <c r="W38" s="194">
        <f t="shared" si="20"/>
        <v>0</v>
      </c>
      <c r="X38" s="195">
        <f t="shared" si="21"/>
        <v>0</v>
      </c>
      <c r="Y38" s="229"/>
      <c r="Z38" s="230"/>
      <c r="AA38" s="196">
        <f t="shared" si="5"/>
        <v>0</v>
      </c>
      <c r="AB38" s="230"/>
      <c r="AC38" s="230"/>
      <c r="AD38" s="196">
        <f t="shared" si="6"/>
        <v>0</v>
      </c>
      <c r="AE38" s="197">
        <f t="shared" si="7"/>
        <v>0</v>
      </c>
      <c r="AF38" s="231"/>
      <c r="AG38" s="230"/>
      <c r="AH38" s="194">
        <f t="shared" si="30"/>
        <v>0</v>
      </c>
      <c r="AI38" s="229"/>
      <c r="AJ38" s="230"/>
      <c r="AK38" s="194">
        <f t="shared" si="8"/>
        <v>0</v>
      </c>
      <c r="AL38" s="198">
        <f t="shared" si="9"/>
        <v>0</v>
      </c>
    </row>
    <row r="39" spans="1:38" s="226" customFormat="1" ht="13.5" customHeight="1">
      <c r="A39" s="184" t="s">
        <v>174</v>
      </c>
      <c r="B39" s="169">
        <f>B40</f>
        <v>-72</v>
      </c>
      <c r="C39" s="170">
        <f>C40</f>
        <v>-134</v>
      </c>
      <c r="D39" s="171">
        <f>B39+C39</f>
        <v>-206</v>
      </c>
      <c r="E39" s="172">
        <f>H39+O39-K39-R39</f>
        <v>-77</v>
      </c>
      <c r="F39" s="172">
        <f t="shared" si="18"/>
        <v>-80</v>
      </c>
      <c r="G39" s="172">
        <f>E39+F39</f>
        <v>-157</v>
      </c>
      <c r="H39" s="172">
        <f>H40</f>
        <v>39</v>
      </c>
      <c r="I39" s="172">
        <f>I40</f>
        <v>39</v>
      </c>
      <c r="J39" s="174">
        <f t="shared" si="0"/>
        <v>78</v>
      </c>
      <c r="K39" s="172">
        <f>K40</f>
        <v>117</v>
      </c>
      <c r="L39" s="172">
        <f>L40</f>
        <v>119</v>
      </c>
      <c r="M39" s="174">
        <f t="shared" si="28"/>
        <v>236</v>
      </c>
      <c r="N39" s="162">
        <f t="shared" si="29"/>
        <v>-158</v>
      </c>
      <c r="O39" s="172">
        <f>O40</f>
        <v>1</v>
      </c>
      <c r="P39" s="172">
        <f>P40</f>
        <v>0</v>
      </c>
      <c r="Q39" s="174">
        <f>O39+P39</f>
        <v>1</v>
      </c>
      <c r="R39" s="172">
        <f>R40</f>
        <v>0</v>
      </c>
      <c r="S39" s="172">
        <f>S40</f>
        <v>0</v>
      </c>
      <c r="T39" s="174">
        <f>R39+S39</f>
        <v>0</v>
      </c>
      <c r="U39" s="173">
        <f t="shared" si="3"/>
        <v>1</v>
      </c>
      <c r="V39" s="185">
        <f t="shared" si="19"/>
        <v>5</v>
      </c>
      <c r="W39" s="186">
        <f t="shared" si="20"/>
        <v>-54</v>
      </c>
      <c r="X39" s="187">
        <f t="shared" si="21"/>
        <v>-49</v>
      </c>
      <c r="Y39" s="188">
        <f>Y40</f>
        <v>183</v>
      </c>
      <c r="Z39" s="186">
        <f>Z40</f>
        <v>159</v>
      </c>
      <c r="AA39" s="189">
        <f>Y39+Z39</f>
        <v>342</v>
      </c>
      <c r="AB39" s="188">
        <f>AB40</f>
        <v>188</v>
      </c>
      <c r="AC39" s="186">
        <f>AC40</f>
        <v>212</v>
      </c>
      <c r="AD39" s="189">
        <f>AB39+AC39</f>
        <v>400</v>
      </c>
      <c r="AE39" s="190">
        <f t="shared" si="7"/>
        <v>-58</v>
      </c>
      <c r="AF39" s="188">
        <f>AF40</f>
        <v>14</v>
      </c>
      <c r="AG39" s="186">
        <f>AG40</f>
        <v>7</v>
      </c>
      <c r="AH39" s="189">
        <f t="shared" si="30"/>
        <v>21</v>
      </c>
      <c r="AI39" s="188">
        <f>AI40</f>
        <v>4</v>
      </c>
      <c r="AJ39" s="186">
        <f>AJ40</f>
        <v>8</v>
      </c>
      <c r="AK39" s="189">
        <f>AI39+AJ39</f>
        <v>12</v>
      </c>
      <c r="AL39" s="191">
        <f t="shared" si="9"/>
        <v>9</v>
      </c>
    </row>
    <row r="40" spans="1:38" s="225" customFormat="1" ht="13.5" customHeight="1">
      <c r="A40" s="192" t="s">
        <v>148</v>
      </c>
      <c r="B40" s="159">
        <f>E40+V40</f>
        <v>-72</v>
      </c>
      <c r="C40" s="160">
        <f>F40+W40</f>
        <v>-134</v>
      </c>
      <c r="D40" s="144">
        <f>B40+C40</f>
        <v>-206</v>
      </c>
      <c r="E40" s="150">
        <f t="shared" si="17"/>
        <v>-77</v>
      </c>
      <c r="F40" s="150">
        <f t="shared" si="18"/>
        <v>-80</v>
      </c>
      <c r="G40" s="150">
        <v>-134</v>
      </c>
      <c r="H40" s="229">
        <v>39</v>
      </c>
      <c r="I40" s="230">
        <v>39</v>
      </c>
      <c r="J40" s="146">
        <f aca="true" t="shared" si="32" ref="J40:J69">H40+I40</f>
        <v>78</v>
      </c>
      <c r="K40" s="229">
        <v>117</v>
      </c>
      <c r="L40" s="230">
        <v>119</v>
      </c>
      <c r="M40" s="146">
        <f t="shared" si="28"/>
        <v>236</v>
      </c>
      <c r="N40" s="148">
        <f t="shared" si="29"/>
        <v>-158</v>
      </c>
      <c r="O40" s="230">
        <v>1</v>
      </c>
      <c r="P40" s="230">
        <v>0</v>
      </c>
      <c r="Q40" s="146">
        <f t="shared" si="1"/>
        <v>1</v>
      </c>
      <c r="R40" s="230">
        <v>0</v>
      </c>
      <c r="S40" s="230">
        <v>0</v>
      </c>
      <c r="T40" s="150">
        <f t="shared" si="2"/>
        <v>0</v>
      </c>
      <c r="U40" s="161">
        <f t="shared" si="3"/>
        <v>1</v>
      </c>
      <c r="V40" s="193">
        <f t="shared" si="19"/>
        <v>5</v>
      </c>
      <c r="W40" s="194">
        <f t="shared" si="20"/>
        <v>-54</v>
      </c>
      <c r="X40" s="195">
        <f t="shared" si="21"/>
        <v>-49</v>
      </c>
      <c r="Y40" s="229">
        <v>183</v>
      </c>
      <c r="Z40" s="230">
        <v>159</v>
      </c>
      <c r="AA40" s="196">
        <f t="shared" si="5"/>
        <v>342</v>
      </c>
      <c r="AB40" s="230">
        <v>188</v>
      </c>
      <c r="AC40" s="230">
        <v>212</v>
      </c>
      <c r="AD40" s="196">
        <f t="shared" si="6"/>
        <v>400</v>
      </c>
      <c r="AE40" s="197">
        <f t="shared" si="7"/>
        <v>-58</v>
      </c>
      <c r="AF40" s="231">
        <v>14</v>
      </c>
      <c r="AG40" s="230">
        <v>7</v>
      </c>
      <c r="AH40" s="194">
        <f t="shared" si="30"/>
        <v>21</v>
      </c>
      <c r="AI40" s="229">
        <v>4</v>
      </c>
      <c r="AJ40" s="230">
        <v>8</v>
      </c>
      <c r="AK40" s="194">
        <f t="shared" si="8"/>
        <v>12</v>
      </c>
      <c r="AL40" s="198">
        <f t="shared" si="9"/>
        <v>9</v>
      </c>
    </row>
    <row r="41" spans="1:38" s="225" customFormat="1" ht="13.5" customHeight="1">
      <c r="A41" s="192"/>
      <c r="B41" s="159"/>
      <c r="C41" s="160"/>
      <c r="D41" s="144"/>
      <c r="E41" s="150">
        <f t="shared" si="17"/>
        <v>0</v>
      </c>
      <c r="F41" s="150">
        <f t="shared" si="18"/>
        <v>0</v>
      </c>
      <c r="G41" s="150"/>
      <c r="H41" s="229"/>
      <c r="I41" s="230"/>
      <c r="J41" s="146">
        <f t="shared" si="32"/>
        <v>0</v>
      </c>
      <c r="K41" s="229"/>
      <c r="L41" s="230"/>
      <c r="M41" s="146">
        <f t="shared" si="28"/>
        <v>0</v>
      </c>
      <c r="N41" s="148">
        <f t="shared" si="29"/>
        <v>0</v>
      </c>
      <c r="O41" s="230"/>
      <c r="P41" s="230"/>
      <c r="Q41" s="146">
        <f t="shared" si="1"/>
        <v>0</v>
      </c>
      <c r="R41" s="230"/>
      <c r="S41" s="230"/>
      <c r="T41" s="150">
        <f t="shared" si="2"/>
        <v>0</v>
      </c>
      <c r="U41" s="161">
        <f t="shared" si="3"/>
        <v>0</v>
      </c>
      <c r="V41" s="193">
        <f t="shared" si="19"/>
        <v>0</v>
      </c>
      <c r="W41" s="194">
        <f t="shared" si="20"/>
        <v>0</v>
      </c>
      <c r="X41" s="195">
        <f t="shared" si="21"/>
        <v>0</v>
      </c>
      <c r="Y41" s="229"/>
      <c r="Z41" s="230"/>
      <c r="AA41" s="196">
        <f t="shared" si="5"/>
        <v>0</v>
      </c>
      <c r="AB41" s="230"/>
      <c r="AC41" s="230"/>
      <c r="AD41" s="196">
        <f t="shared" si="6"/>
        <v>0</v>
      </c>
      <c r="AE41" s="197">
        <f t="shared" si="7"/>
        <v>0</v>
      </c>
      <c r="AF41" s="231"/>
      <c r="AG41" s="230"/>
      <c r="AH41" s="194">
        <f t="shared" si="30"/>
        <v>0</v>
      </c>
      <c r="AI41" s="229"/>
      <c r="AJ41" s="230"/>
      <c r="AK41" s="194">
        <f t="shared" si="8"/>
        <v>0</v>
      </c>
      <c r="AL41" s="198">
        <f t="shared" si="9"/>
        <v>0</v>
      </c>
    </row>
    <row r="42" spans="1:38" s="226" customFormat="1" ht="13.5" customHeight="1">
      <c r="A42" s="184" t="s">
        <v>175</v>
      </c>
      <c r="B42" s="169">
        <f>SUM(B43:B44)</f>
        <v>-359</v>
      </c>
      <c r="C42" s="170">
        <f>SUM(C43:C44)</f>
        <v>-302</v>
      </c>
      <c r="D42" s="171">
        <f>B42+C42</f>
        <v>-661</v>
      </c>
      <c r="E42" s="172">
        <f t="shared" si="17"/>
        <v>-181</v>
      </c>
      <c r="F42" s="172">
        <f t="shared" si="18"/>
        <v>-97</v>
      </c>
      <c r="G42" s="172">
        <f>E42+F42</f>
        <v>-278</v>
      </c>
      <c r="H42" s="173">
        <f>SUM(H43:H44)</f>
        <v>134</v>
      </c>
      <c r="I42" s="172">
        <f>SUM(I43:I44)</f>
        <v>132</v>
      </c>
      <c r="J42" s="174">
        <f t="shared" si="32"/>
        <v>266</v>
      </c>
      <c r="K42" s="173">
        <f>SUM(K43:K44)</f>
        <v>315</v>
      </c>
      <c r="L42" s="172">
        <f>SUM(L43:L44)</f>
        <v>229</v>
      </c>
      <c r="M42" s="174">
        <f t="shared" si="28"/>
        <v>544</v>
      </c>
      <c r="N42" s="162">
        <f t="shared" si="29"/>
        <v>-278</v>
      </c>
      <c r="O42" s="173">
        <f>SUM(O43:O44)</f>
        <v>0</v>
      </c>
      <c r="P42" s="172">
        <f>SUM(P43:P44)</f>
        <v>0</v>
      </c>
      <c r="Q42" s="174">
        <f>O42+P42</f>
        <v>0</v>
      </c>
      <c r="R42" s="173">
        <f>SUM(R43:R44)</f>
        <v>0</v>
      </c>
      <c r="S42" s="172">
        <f>SUM(S43:S44)</f>
        <v>0</v>
      </c>
      <c r="T42" s="174">
        <f>R42+S42</f>
        <v>0</v>
      </c>
      <c r="U42" s="173">
        <f t="shared" si="3"/>
        <v>0</v>
      </c>
      <c r="V42" s="185">
        <f t="shared" si="19"/>
        <v>-178</v>
      </c>
      <c r="W42" s="186">
        <f t="shared" si="20"/>
        <v>-205</v>
      </c>
      <c r="X42" s="187">
        <f t="shared" si="21"/>
        <v>-383</v>
      </c>
      <c r="Y42" s="188">
        <f>SUM(Y43:Y44)</f>
        <v>845</v>
      </c>
      <c r="Z42" s="186">
        <f>SUM(Z43:Z44)</f>
        <v>833</v>
      </c>
      <c r="AA42" s="189">
        <f>Y42+Z42</f>
        <v>1678</v>
      </c>
      <c r="AB42" s="188">
        <f>SUM(AB43:AB44)</f>
        <v>1025</v>
      </c>
      <c r="AC42" s="186">
        <f>SUM(AC43:AC44)</f>
        <v>1037</v>
      </c>
      <c r="AD42" s="189">
        <f>AB42+AC42</f>
        <v>2062</v>
      </c>
      <c r="AE42" s="190">
        <f t="shared" si="7"/>
        <v>-384</v>
      </c>
      <c r="AF42" s="188">
        <f>SUM(AF43:AF44)</f>
        <v>9</v>
      </c>
      <c r="AG42" s="186">
        <f>SUM(AG43:AG44)</f>
        <v>9</v>
      </c>
      <c r="AH42" s="189">
        <f t="shared" si="30"/>
        <v>18</v>
      </c>
      <c r="AI42" s="188">
        <f>SUM(AI43:AI44)</f>
        <v>7</v>
      </c>
      <c r="AJ42" s="186">
        <f>SUM(AJ43:AJ44)</f>
        <v>10</v>
      </c>
      <c r="AK42" s="189">
        <f>AI42+AJ42</f>
        <v>17</v>
      </c>
      <c r="AL42" s="191">
        <f t="shared" si="9"/>
        <v>1</v>
      </c>
    </row>
    <row r="43" spans="1:38" s="225" customFormat="1" ht="13.5" customHeight="1">
      <c r="A43" s="192" t="s">
        <v>149</v>
      </c>
      <c r="B43" s="159">
        <f>E43+V43</f>
        <v>-58</v>
      </c>
      <c r="C43" s="160">
        <f>F43+W43</f>
        <v>-10</v>
      </c>
      <c r="D43" s="144">
        <f>B43+C43</f>
        <v>-68</v>
      </c>
      <c r="E43" s="150">
        <f t="shared" si="17"/>
        <v>-118</v>
      </c>
      <c r="F43" s="150">
        <f t="shared" si="18"/>
        <v>-51</v>
      </c>
      <c r="G43" s="150">
        <v>-48</v>
      </c>
      <c r="H43" s="229">
        <v>94</v>
      </c>
      <c r="I43" s="230">
        <v>102</v>
      </c>
      <c r="J43" s="146">
        <f t="shared" si="32"/>
        <v>196</v>
      </c>
      <c r="K43" s="229">
        <v>212</v>
      </c>
      <c r="L43" s="230">
        <v>153</v>
      </c>
      <c r="M43" s="146">
        <f t="shared" si="28"/>
        <v>365</v>
      </c>
      <c r="N43" s="148">
        <f t="shared" si="29"/>
        <v>-169</v>
      </c>
      <c r="O43" s="230">
        <v>0</v>
      </c>
      <c r="P43" s="230">
        <v>0</v>
      </c>
      <c r="Q43" s="146">
        <f t="shared" si="1"/>
        <v>0</v>
      </c>
      <c r="R43" s="230">
        <v>0</v>
      </c>
      <c r="S43" s="230">
        <v>0</v>
      </c>
      <c r="T43" s="150">
        <f t="shared" si="2"/>
        <v>0</v>
      </c>
      <c r="U43" s="161">
        <f t="shared" si="3"/>
        <v>0</v>
      </c>
      <c r="V43" s="193">
        <f t="shared" si="19"/>
        <v>60</v>
      </c>
      <c r="W43" s="194">
        <f t="shared" si="20"/>
        <v>41</v>
      </c>
      <c r="X43" s="195">
        <f t="shared" si="21"/>
        <v>101</v>
      </c>
      <c r="Y43" s="229">
        <v>661</v>
      </c>
      <c r="Z43" s="230">
        <v>654</v>
      </c>
      <c r="AA43" s="196">
        <f t="shared" si="5"/>
        <v>1315</v>
      </c>
      <c r="AB43" s="230">
        <v>602</v>
      </c>
      <c r="AC43" s="230">
        <v>609</v>
      </c>
      <c r="AD43" s="196">
        <f t="shared" si="6"/>
        <v>1211</v>
      </c>
      <c r="AE43" s="197">
        <f t="shared" si="7"/>
        <v>104</v>
      </c>
      <c r="AF43" s="231">
        <v>5</v>
      </c>
      <c r="AG43" s="230">
        <v>4</v>
      </c>
      <c r="AH43" s="194">
        <f t="shared" si="30"/>
        <v>9</v>
      </c>
      <c r="AI43" s="229">
        <v>4</v>
      </c>
      <c r="AJ43" s="230">
        <v>8</v>
      </c>
      <c r="AK43" s="194">
        <f t="shared" si="8"/>
        <v>12</v>
      </c>
      <c r="AL43" s="198">
        <f t="shared" si="9"/>
        <v>-3</v>
      </c>
    </row>
    <row r="44" spans="1:38" s="225" customFormat="1" ht="13.5" customHeight="1">
      <c r="A44" s="192" t="s">
        <v>150</v>
      </c>
      <c r="B44" s="159">
        <f>E44+V44</f>
        <v>-301</v>
      </c>
      <c r="C44" s="160">
        <f>F44+W44</f>
        <v>-292</v>
      </c>
      <c r="D44" s="144">
        <f>B44+C44</f>
        <v>-593</v>
      </c>
      <c r="E44" s="150">
        <f t="shared" si="17"/>
        <v>-63</v>
      </c>
      <c r="F44" s="150">
        <f t="shared" si="18"/>
        <v>-46</v>
      </c>
      <c r="G44" s="150">
        <v>-99</v>
      </c>
      <c r="H44" s="229">
        <v>40</v>
      </c>
      <c r="I44" s="230">
        <v>30</v>
      </c>
      <c r="J44" s="146">
        <f t="shared" si="32"/>
        <v>70</v>
      </c>
      <c r="K44" s="229">
        <v>103</v>
      </c>
      <c r="L44" s="230">
        <v>76</v>
      </c>
      <c r="M44" s="146">
        <f t="shared" si="28"/>
        <v>179</v>
      </c>
      <c r="N44" s="148">
        <f t="shared" si="29"/>
        <v>-109</v>
      </c>
      <c r="O44" s="230">
        <v>0</v>
      </c>
      <c r="P44" s="230">
        <v>0</v>
      </c>
      <c r="Q44" s="146">
        <f t="shared" si="1"/>
        <v>0</v>
      </c>
      <c r="R44" s="230">
        <v>0</v>
      </c>
      <c r="S44" s="230">
        <v>0</v>
      </c>
      <c r="T44" s="150">
        <f t="shared" si="2"/>
        <v>0</v>
      </c>
      <c r="U44" s="161">
        <f t="shared" si="3"/>
        <v>0</v>
      </c>
      <c r="V44" s="193">
        <f t="shared" si="19"/>
        <v>-238</v>
      </c>
      <c r="W44" s="194">
        <f t="shared" si="20"/>
        <v>-246</v>
      </c>
      <c r="X44" s="195">
        <f t="shared" si="21"/>
        <v>-484</v>
      </c>
      <c r="Y44" s="229">
        <v>184</v>
      </c>
      <c r="Z44" s="230">
        <v>179</v>
      </c>
      <c r="AA44" s="196">
        <f t="shared" si="5"/>
        <v>363</v>
      </c>
      <c r="AB44" s="230">
        <v>423</v>
      </c>
      <c r="AC44" s="230">
        <v>428</v>
      </c>
      <c r="AD44" s="196">
        <f t="shared" si="6"/>
        <v>851</v>
      </c>
      <c r="AE44" s="197">
        <f t="shared" si="7"/>
        <v>-488</v>
      </c>
      <c r="AF44" s="231">
        <v>4</v>
      </c>
      <c r="AG44" s="230">
        <v>5</v>
      </c>
      <c r="AH44" s="194">
        <f t="shared" si="30"/>
        <v>9</v>
      </c>
      <c r="AI44" s="229">
        <v>3</v>
      </c>
      <c r="AJ44" s="230">
        <v>2</v>
      </c>
      <c r="AK44" s="194">
        <f t="shared" si="8"/>
        <v>5</v>
      </c>
      <c r="AL44" s="198">
        <f t="shared" si="9"/>
        <v>4</v>
      </c>
    </row>
    <row r="45" spans="1:38" s="225" customFormat="1" ht="13.5" customHeight="1">
      <c r="A45" s="192"/>
      <c r="B45" s="159"/>
      <c r="C45" s="160"/>
      <c r="D45" s="144"/>
      <c r="E45" s="150">
        <f t="shared" si="17"/>
        <v>0</v>
      </c>
      <c r="F45" s="150">
        <f t="shared" si="18"/>
        <v>0</v>
      </c>
      <c r="G45" s="150"/>
      <c r="H45" s="229"/>
      <c r="I45" s="230"/>
      <c r="J45" s="146">
        <f t="shared" si="32"/>
        <v>0</v>
      </c>
      <c r="K45" s="229"/>
      <c r="L45" s="230"/>
      <c r="M45" s="146">
        <f t="shared" si="28"/>
        <v>0</v>
      </c>
      <c r="N45" s="148">
        <f t="shared" si="29"/>
        <v>0</v>
      </c>
      <c r="O45" s="230"/>
      <c r="P45" s="230"/>
      <c r="Q45" s="146">
        <f t="shared" si="1"/>
        <v>0</v>
      </c>
      <c r="R45" s="230"/>
      <c r="S45" s="230"/>
      <c r="T45" s="150">
        <f t="shared" si="2"/>
        <v>0</v>
      </c>
      <c r="U45" s="161">
        <f t="shared" si="3"/>
        <v>0</v>
      </c>
      <c r="V45" s="193">
        <f t="shared" si="19"/>
        <v>0</v>
      </c>
      <c r="W45" s="194">
        <f t="shared" si="20"/>
        <v>0</v>
      </c>
      <c r="X45" s="195">
        <f t="shared" si="21"/>
        <v>0</v>
      </c>
      <c r="Y45" s="229"/>
      <c r="Z45" s="230"/>
      <c r="AA45" s="196">
        <f t="shared" si="5"/>
        <v>0</v>
      </c>
      <c r="AB45" s="230"/>
      <c r="AC45" s="230"/>
      <c r="AD45" s="196">
        <f t="shared" si="6"/>
        <v>0</v>
      </c>
      <c r="AE45" s="197">
        <f t="shared" si="7"/>
        <v>0</v>
      </c>
      <c r="AF45" s="231"/>
      <c r="AG45" s="230"/>
      <c r="AH45" s="194">
        <f t="shared" si="30"/>
        <v>0</v>
      </c>
      <c r="AI45" s="229"/>
      <c r="AJ45" s="230"/>
      <c r="AK45" s="194">
        <f t="shared" si="8"/>
        <v>0</v>
      </c>
      <c r="AL45" s="198">
        <f t="shared" si="9"/>
        <v>0</v>
      </c>
    </row>
    <row r="46" spans="1:38" s="226" customFormat="1" ht="13.5" customHeight="1">
      <c r="A46" s="184" t="s">
        <v>176</v>
      </c>
      <c r="B46" s="169">
        <f>SUM(B47:B49)</f>
        <v>63</v>
      </c>
      <c r="C46" s="170">
        <f>SUM(C47:C49)</f>
        <v>-64</v>
      </c>
      <c r="D46" s="171">
        <f>B46+C46</f>
        <v>-1</v>
      </c>
      <c r="E46" s="172">
        <f t="shared" si="17"/>
        <v>-60</v>
      </c>
      <c r="F46" s="172">
        <f t="shared" si="18"/>
        <v>-72</v>
      </c>
      <c r="G46" s="172">
        <f>E46+F46</f>
        <v>-132</v>
      </c>
      <c r="H46" s="173">
        <f>SUM(H47:H49)</f>
        <v>262</v>
      </c>
      <c r="I46" s="172">
        <f>SUM(I47:I49)</f>
        <v>216</v>
      </c>
      <c r="J46" s="174">
        <f t="shared" si="32"/>
        <v>478</v>
      </c>
      <c r="K46" s="173">
        <f>SUM(K47:K49)</f>
        <v>322</v>
      </c>
      <c r="L46" s="172">
        <f>SUM(L47:L49)</f>
        <v>288</v>
      </c>
      <c r="M46" s="174">
        <f t="shared" si="28"/>
        <v>610</v>
      </c>
      <c r="N46" s="162">
        <f t="shared" si="29"/>
        <v>-132</v>
      </c>
      <c r="O46" s="173">
        <f>SUM(O47:O49)</f>
        <v>0</v>
      </c>
      <c r="P46" s="172">
        <f>SUM(P47:P49)</f>
        <v>0</v>
      </c>
      <c r="Q46" s="174">
        <f>O46+P46</f>
        <v>0</v>
      </c>
      <c r="R46" s="173">
        <f>SUM(R47:R49)</f>
        <v>0</v>
      </c>
      <c r="S46" s="172">
        <f>SUM(S47:S49)</f>
        <v>0</v>
      </c>
      <c r="T46" s="174">
        <f>R46+S46</f>
        <v>0</v>
      </c>
      <c r="U46" s="173">
        <f t="shared" si="3"/>
        <v>0</v>
      </c>
      <c r="V46" s="185">
        <f t="shared" si="19"/>
        <v>123</v>
      </c>
      <c r="W46" s="186">
        <f t="shared" si="20"/>
        <v>8</v>
      </c>
      <c r="X46" s="187">
        <f t="shared" si="21"/>
        <v>131</v>
      </c>
      <c r="Y46" s="188">
        <f>SUM(Y47:Y49)</f>
        <v>1481</v>
      </c>
      <c r="Z46" s="186">
        <f>SUM(Z47:Z49)</f>
        <v>1362</v>
      </c>
      <c r="AA46" s="189">
        <f>Y46+Z46</f>
        <v>2843</v>
      </c>
      <c r="AB46" s="188">
        <f>SUM(AB47:AB49)</f>
        <v>1359</v>
      </c>
      <c r="AC46" s="186">
        <f>SUM(AC47:AC49)</f>
        <v>1356</v>
      </c>
      <c r="AD46" s="189">
        <f>AB46+AC46</f>
        <v>2715</v>
      </c>
      <c r="AE46" s="190">
        <f t="shared" si="7"/>
        <v>128</v>
      </c>
      <c r="AF46" s="188">
        <f>SUM(AF47:AF49)</f>
        <v>16</v>
      </c>
      <c r="AG46" s="186">
        <f>SUM(AG47:AG49)</f>
        <v>18</v>
      </c>
      <c r="AH46" s="189">
        <f t="shared" si="30"/>
        <v>34</v>
      </c>
      <c r="AI46" s="188">
        <f>SUM(AI47:AI49)</f>
        <v>15</v>
      </c>
      <c r="AJ46" s="186">
        <f>SUM(AJ47:AJ49)</f>
        <v>16</v>
      </c>
      <c r="AK46" s="189">
        <f>AI46+AJ46</f>
        <v>31</v>
      </c>
      <c r="AL46" s="191">
        <f t="shared" si="9"/>
        <v>3</v>
      </c>
    </row>
    <row r="47" spans="1:38" s="225" customFormat="1" ht="13.5" customHeight="1">
      <c r="A47" s="192" t="s">
        <v>151</v>
      </c>
      <c r="B47" s="159">
        <f aca="true" t="shared" si="33" ref="B47:C49">E47+V47</f>
        <v>-55</v>
      </c>
      <c r="C47" s="160">
        <f t="shared" si="33"/>
        <v>-90</v>
      </c>
      <c r="D47" s="144">
        <f>B47+C47</f>
        <v>-145</v>
      </c>
      <c r="E47" s="150">
        <f t="shared" si="17"/>
        <v>-69</v>
      </c>
      <c r="F47" s="150">
        <f t="shared" si="18"/>
        <v>-66</v>
      </c>
      <c r="G47" s="150">
        <v>-111</v>
      </c>
      <c r="H47" s="229">
        <v>40</v>
      </c>
      <c r="I47" s="230">
        <v>30</v>
      </c>
      <c r="J47" s="146">
        <f t="shared" si="32"/>
        <v>70</v>
      </c>
      <c r="K47" s="229">
        <v>109</v>
      </c>
      <c r="L47" s="230">
        <v>96</v>
      </c>
      <c r="M47" s="146">
        <f t="shared" si="28"/>
        <v>205</v>
      </c>
      <c r="N47" s="148">
        <f t="shared" si="29"/>
        <v>-135</v>
      </c>
      <c r="O47" s="230">
        <v>0</v>
      </c>
      <c r="P47" s="230">
        <v>0</v>
      </c>
      <c r="Q47" s="146">
        <f t="shared" si="1"/>
        <v>0</v>
      </c>
      <c r="R47" s="230">
        <v>0</v>
      </c>
      <c r="S47" s="230">
        <v>0</v>
      </c>
      <c r="T47" s="150">
        <f t="shared" si="2"/>
        <v>0</v>
      </c>
      <c r="U47" s="161">
        <f t="shared" si="3"/>
        <v>0</v>
      </c>
      <c r="V47" s="193">
        <f t="shared" si="19"/>
        <v>14</v>
      </c>
      <c r="W47" s="194">
        <f t="shared" si="20"/>
        <v>-24</v>
      </c>
      <c r="X47" s="195">
        <f t="shared" si="21"/>
        <v>-10</v>
      </c>
      <c r="Y47" s="229">
        <v>271</v>
      </c>
      <c r="Z47" s="230">
        <v>238</v>
      </c>
      <c r="AA47" s="196">
        <f t="shared" si="5"/>
        <v>509</v>
      </c>
      <c r="AB47" s="230">
        <v>262</v>
      </c>
      <c r="AC47" s="230">
        <v>266</v>
      </c>
      <c r="AD47" s="196">
        <f t="shared" si="6"/>
        <v>528</v>
      </c>
      <c r="AE47" s="197">
        <f t="shared" si="7"/>
        <v>-19</v>
      </c>
      <c r="AF47" s="231">
        <v>8</v>
      </c>
      <c r="AG47" s="230">
        <v>5</v>
      </c>
      <c r="AH47" s="194">
        <f t="shared" si="30"/>
        <v>13</v>
      </c>
      <c r="AI47" s="229">
        <v>3</v>
      </c>
      <c r="AJ47" s="230">
        <v>1</v>
      </c>
      <c r="AK47" s="194">
        <f t="shared" si="8"/>
        <v>4</v>
      </c>
      <c r="AL47" s="198">
        <f t="shared" si="9"/>
        <v>9</v>
      </c>
    </row>
    <row r="48" spans="1:38" s="225" customFormat="1" ht="13.5" customHeight="1">
      <c r="A48" s="192" t="s">
        <v>152</v>
      </c>
      <c r="B48" s="159">
        <f t="shared" si="33"/>
        <v>-99</v>
      </c>
      <c r="C48" s="160">
        <f t="shared" si="33"/>
        <v>-119</v>
      </c>
      <c r="D48" s="144">
        <f>B48+C48</f>
        <v>-218</v>
      </c>
      <c r="E48" s="150">
        <f t="shared" si="17"/>
        <v>-44</v>
      </c>
      <c r="F48" s="150">
        <f t="shared" si="18"/>
        <v>-26</v>
      </c>
      <c r="G48" s="150">
        <v>1</v>
      </c>
      <c r="H48" s="229">
        <v>51</v>
      </c>
      <c r="I48" s="230">
        <v>48</v>
      </c>
      <c r="J48" s="146">
        <f t="shared" si="32"/>
        <v>99</v>
      </c>
      <c r="K48" s="229">
        <v>95</v>
      </c>
      <c r="L48" s="230">
        <v>74</v>
      </c>
      <c r="M48" s="146">
        <f t="shared" si="28"/>
        <v>169</v>
      </c>
      <c r="N48" s="148">
        <f t="shared" si="29"/>
        <v>-70</v>
      </c>
      <c r="O48" s="230">
        <v>0</v>
      </c>
      <c r="P48" s="230">
        <v>0</v>
      </c>
      <c r="Q48" s="146">
        <f t="shared" si="1"/>
        <v>0</v>
      </c>
      <c r="R48" s="230">
        <v>0</v>
      </c>
      <c r="S48" s="230">
        <v>0</v>
      </c>
      <c r="T48" s="150">
        <f t="shared" si="2"/>
        <v>0</v>
      </c>
      <c r="U48" s="161">
        <f t="shared" si="3"/>
        <v>0</v>
      </c>
      <c r="V48" s="193">
        <f t="shared" si="19"/>
        <v>-55</v>
      </c>
      <c r="W48" s="194">
        <f t="shared" si="20"/>
        <v>-93</v>
      </c>
      <c r="X48" s="195">
        <f t="shared" si="21"/>
        <v>-148</v>
      </c>
      <c r="Y48" s="229">
        <v>303</v>
      </c>
      <c r="Z48" s="230">
        <v>283</v>
      </c>
      <c r="AA48" s="196">
        <f t="shared" si="5"/>
        <v>586</v>
      </c>
      <c r="AB48" s="230">
        <v>360</v>
      </c>
      <c r="AC48" s="230">
        <v>376</v>
      </c>
      <c r="AD48" s="196">
        <f t="shared" si="6"/>
        <v>736</v>
      </c>
      <c r="AE48" s="197">
        <f t="shared" si="7"/>
        <v>-150</v>
      </c>
      <c r="AF48" s="231">
        <v>5</v>
      </c>
      <c r="AG48" s="230">
        <v>4</v>
      </c>
      <c r="AH48" s="194">
        <f t="shared" si="30"/>
        <v>9</v>
      </c>
      <c r="AI48" s="229">
        <v>3</v>
      </c>
      <c r="AJ48" s="230">
        <v>4</v>
      </c>
      <c r="AK48" s="194">
        <f t="shared" si="8"/>
        <v>7</v>
      </c>
      <c r="AL48" s="198">
        <f t="shared" si="9"/>
        <v>2</v>
      </c>
    </row>
    <row r="49" spans="1:38" s="225" customFormat="1" ht="13.5" customHeight="1">
      <c r="A49" s="192" t="s">
        <v>153</v>
      </c>
      <c r="B49" s="159">
        <f t="shared" si="33"/>
        <v>217</v>
      </c>
      <c r="C49" s="160">
        <f t="shared" si="33"/>
        <v>145</v>
      </c>
      <c r="D49" s="144">
        <f>B49+C49</f>
        <v>362</v>
      </c>
      <c r="E49" s="150">
        <f t="shared" si="17"/>
        <v>53</v>
      </c>
      <c r="F49" s="150">
        <f t="shared" si="18"/>
        <v>20</v>
      </c>
      <c r="G49" s="150">
        <v>73</v>
      </c>
      <c r="H49" s="229">
        <v>171</v>
      </c>
      <c r="I49" s="230">
        <v>138</v>
      </c>
      <c r="J49" s="146">
        <f t="shared" si="32"/>
        <v>309</v>
      </c>
      <c r="K49" s="229">
        <v>118</v>
      </c>
      <c r="L49" s="230">
        <v>118</v>
      </c>
      <c r="M49" s="146">
        <f t="shared" si="28"/>
        <v>236</v>
      </c>
      <c r="N49" s="148">
        <f t="shared" si="29"/>
        <v>73</v>
      </c>
      <c r="O49" s="230">
        <v>0</v>
      </c>
      <c r="P49" s="230">
        <v>0</v>
      </c>
      <c r="Q49" s="146">
        <f t="shared" si="1"/>
        <v>0</v>
      </c>
      <c r="R49" s="230">
        <v>0</v>
      </c>
      <c r="S49" s="230">
        <v>0</v>
      </c>
      <c r="T49" s="150">
        <f t="shared" si="2"/>
        <v>0</v>
      </c>
      <c r="U49" s="161">
        <f t="shared" si="3"/>
        <v>0</v>
      </c>
      <c r="V49" s="193">
        <f t="shared" si="19"/>
        <v>164</v>
      </c>
      <c r="W49" s="194">
        <f t="shared" si="20"/>
        <v>125</v>
      </c>
      <c r="X49" s="195">
        <f t="shared" si="21"/>
        <v>289</v>
      </c>
      <c r="Y49" s="229">
        <v>907</v>
      </c>
      <c r="Z49" s="230">
        <v>841</v>
      </c>
      <c r="AA49" s="196">
        <f t="shared" si="5"/>
        <v>1748</v>
      </c>
      <c r="AB49" s="230">
        <v>737</v>
      </c>
      <c r="AC49" s="230">
        <v>714</v>
      </c>
      <c r="AD49" s="196">
        <f t="shared" si="6"/>
        <v>1451</v>
      </c>
      <c r="AE49" s="197">
        <f t="shared" si="7"/>
        <v>297</v>
      </c>
      <c r="AF49" s="231">
        <v>3</v>
      </c>
      <c r="AG49" s="230">
        <v>9</v>
      </c>
      <c r="AH49" s="194">
        <f t="shared" si="30"/>
        <v>12</v>
      </c>
      <c r="AI49" s="229">
        <v>9</v>
      </c>
      <c r="AJ49" s="230">
        <v>11</v>
      </c>
      <c r="AK49" s="194">
        <f t="shared" si="8"/>
        <v>20</v>
      </c>
      <c r="AL49" s="198">
        <f t="shared" si="9"/>
        <v>-8</v>
      </c>
    </row>
    <row r="50" spans="1:38" s="225" customFormat="1" ht="13.5" customHeight="1">
      <c r="A50" s="192"/>
      <c r="B50" s="159"/>
      <c r="C50" s="160"/>
      <c r="D50" s="144"/>
      <c r="E50" s="150">
        <f t="shared" si="17"/>
        <v>0</v>
      </c>
      <c r="F50" s="150">
        <f t="shared" si="18"/>
        <v>0</v>
      </c>
      <c r="G50" s="150"/>
      <c r="H50" s="229"/>
      <c r="I50" s="230"/>
      <c r="J50" s="146">
        <f t="shared" si="32"/>
        <v>0</v>
      </c>
      <c r="K50" s="229"/>
      <c r="L50" s="230"/>
      <c r="M50" s="146">
        <f t="shared" si="28"/>
        <v>0</v>
      </c>
      <c r="N50" s="148">
        <f t="shared" si="29"/>
        <v>0</v>
      </c>
      <c r="O50" s="230"/>
      <c r="P50" s="230"/>
      <c r="Q50" s="146">
        <f t="shared" si="1"/>
        <v>0</v>
      </c>
      <c r="R50" s="230"/>
      <c r="S50" s="230"/>
      <c r="T50" s="150">
        <f t="shared" si="2"/>
        <v>0</v>
      </c>
      <c r="U50" s="161">
        <f t="shared" si="3"/>
        <v>0</v>
      </c>
      <c r="V50" s="193">
        <f t="shared" si="19"/>
        <v>0</v>
      </c>
      <c r="W50" s="194">
        <f t="shared" si="20"/>
        <v>0</v>
      </c>
      <c r="X50" s="195">
        <f t="shared" si="21"/>
        <v>0</v>
      </c>
      <c r="Y50" s="229"/>
      <c r="Z50" s="230"/>
      <c r="AA50" s="196">
        <f t="shared" si="5"/>
        <v>0</v>
      </c>
      <c r="AB50" s="230"/>
      <c r="AC50" s="230"/>
      <c r="AD50" s="196">
        <f t="shared" si="6"/>
        <v>0</v>
      </c>
      <c r="AE50" s="197">
        <f t="shared" si="7"/>
        <v>0</v>
      </c>
      <c r="AF50" s="231"/>
      <c r="AG50" s="230"/>
      <c r="AH50" s="194">
        <f t="shared" si="30"/>
        <v>0</v>
      </c>
      <c r="AI50" s="229"/>
      <c r="AJ50" s="230"/>
      <c r="AK50" s="194">
        <f t="shared" si="8"/>
        <v>0</v>
      </c>
      <c r="AL50" s="198">
        <f t="shared" si="9"/>
        <v>0</v>
      </c>
    </row>
    <row r="51" spans="1:38" s="226" customFormat="1" ht="13.5" customHeight="1">
      <c r="A51" s="184" t="s">
        <v>177</v>
      </c>
      <c r="B51" s="169">
        <f>SUM(B52:B55)</f>
        <v>888</v>
      </c>
      <c r="C51" s="170">
        <f>SUM(C52:C55)</f>
        <v>739</v>
      </c>
      <c r="D51" s="171">
        <f>B51+C51</f>
        <v>1627</v>
      </c>
      <c r="E51" s="172">
        <f t="shared" si="17"/>
        <v>57</v>
      </c>
      <c r="F51" s="172">
        <f t="shared" si="18"/>
        <v>55</v>
      </c>
      <c r="G51" s="172">
        <f>E51+F51</f>
        <v>112</v>
      </c>
      <c r="H51" s="173">
        <f>SUM(H52:H55)</f>
        <v>420</v>
      </c>
      <c r="I51" s="172">
        <f>SUM(I52:I55)</f>
        <v>399</v>
      </c>
      <c r="J51" s="174">
        <f t="shared" si="32"/>
        <v>819</v>
      </c>
      <c r="K51" s="173">
        <f>SUM(K52:K55)</f>
        <v>361</v>
      </c>
      <c r="L51" s="172">
        <f>SUM(L52:L55)</f>
        <v>343</v>
      </c>
      <c r="M51" s="174">
        <f t="shared" si="28"/>
        <v>704</v>
      </c>
      <c r="N51" s="162">
        <f t="shared" si="29"/>
        <v>115</v>
      </c>
      <c r="O51" s="173">
        <f>SUM(O52:O55)</f>
        <v>0</v>
      </c>
      <c r="P51" s="172">
        <f>SUM(P52:P55)</f>
        <v>0</v>
      </c>
      <c r="Q51" s="174">
        <f>O51+P51</f>
        <v>0</v>
      </c>
      <c r="R51" s="173">
        <f>SUM(R52:R55)</f>
        <v>2</v>
      </c>
      <c r="S51" s="172">
        <f>SUM(S52:S55)</f>
        <v>1</v>
      </c>
      <c r="T51" s="174">
        <f>R51+S51</f>
        <v>3</v>
      </c>
      <c r="U51" s="173">
        <f t="shared" si="3"/>
        <v>-3</v>
      </c>
      <c r="V51" s="185">
        <f t="shared" si="19"/>
        <v>831</v>
      </c>
      <c r="W51" s="186">
        <f t="shared" si="20"/>
        <v>684</v>
      </c>
      <c r="X51" s="187">
        <f t="shared" si="21"/>
        <v>1515</v>
      </c>
      <c r="Y51" s="188">
        <f>SUM(Y52:Y55)</f>
        <v>2703</v>
      </c>
      <c r="Z51" s="186">
        <f>SUM(Z52:Z55)</f>
        <v>2383</v>
      </c>
      <c r="AA51" s="189">
        <f>Y51+Z51</f>
        <v>5086</v>
      </c>
      <c r="AB51" s="188">
        <f>SUM(AB52:AB55)</f>
        <v>1895</v>
      </c>
      <c r="AC51" s="186">
        <f>SUM(AC52:AC55)</f>
        <v>1701</v>
      </c>
      <c r="AD51" s="189">
        <f>AB51+AC51</f>
        <v>3596</v>
      </c>
      <c r="AE51" s="190">
        <f t="shared" si="7"/>
        <v>1490</v>
      </c>
      <c r="AF51" s="188">
        <f>SUM(AF52:AF55)</f>
        <v>51</v>
      </c>
      <c r="AG51" s="186">
        <f>SUM(AG52:AG55)</f>
        <v>24</v>
      </c>
      <c r="AH51" s="189">
        <f t="shared" si="30"/>
        <v>75</v>
      </c>
      <c r="AI51" s="188">
        <f>SUM(AI52:AI55)</f>
        <v>28</v>
      </c>
      <c r="AJ51" s="186">
        <f>SUM(AJ52:AJ55)</f>
        <v>22</v>
      </c>
      <c r="AK51" s="189">
        <f>AI51+AJ51</f>
        <v>50</v>
      </c>
      <c r="AL51" s="191">
        <f t="shared" si="9"/>
        <v>25</v>
      </c>
    </row>
    <row r="52" spans="1:38" s="225" customFormat="1" ht="13.5" customHeight="1">
      <c r="A52" s="192" t="s">
        <v>154</v>
      </c>
      <c r="B52" s="159">
        <f aca="true" t="shared" si="34" ref="B52:C55">E52+V52</f>
        <v>367</v>
      </c>
      <c r="C52" s="160">
        <f t="shared" si="34"/>
        <v>233</v>
      </c>
      <c r="D52" s="144">
        <f>B52+C52</f>
        <v>600</v>
      </c>
      <c r="E52" s="150">
        <f t="shared" si="17"/>
        <v>6</v>
      </c>
      <c r="F52" s="150">
        <f t="shared" si="18"/>
        <v>15</v>
      </c>
      <c r="G52" s="150">
        <v>14</v>
      </c>
      <c r="H52" s="229">
        <v>126</v>
      </c>
      <c r="I52" s="230">
        <v>146</v>
      </c>
      <c r="J52" s="146">
        <f t="shared" si="32"/>
        <v>272</v>
      </c>
      <c r="K52" s="229">
        <v>119</v>
      </c>
      <c r="L52" s="230">
        <v>131</v>
      </c>
      <c r="M52" s="146">
        <f t="shared" si="28"/>
        <v>250</v>
      </c>
      <c r="N52" s="148">
        <f t="shared" si="29"/>
        <v>22</v>
      </c>
      <c r="O52" s="230">
        <v>0</v>
      </c>
      <c r="P52" s="230">
        <v>0</v>
      </c>
      <c r="Q52" s="146">
        <f t="shared" si="1"/>
        <v>0</v>
      </c>
      <c r="R52" s="230">
        <v>1</v>
      </c>
      <c r="S52" s="230">
        <v>0</v>
      </c>
      <c r="T52" s="150">
        <f t="shared" si="2"/>
        <v>1</v>
      </c>
      <c r="U52" s="161">
        <f t="shared" si="3"/>
        <v>-1</v>
      </c>
      <c r="V52" s="193">
        <f t="shared" si="19"/>
        <v>361</v>
      </c>
      <c r="W52" s="194">
        <f t="shared" si="20"/>
        <v>218</v>
      </c>
      <c r="X52" s="195">
        <f t="shared" si="21"/>
        <v>579</v>
      </c>
      <c r="Y52" s="229">
        <v>1060</v>
      </c>
      <c r="Z52" s="230">
        <v>811</v>
      </c>
      <c r="AA52" s="196">
        <f t="shared" si="5"/>
        <v>1871</v>
      </c>
      <c r="AB52" s="230">
        <v>707</v>
      </c>
      <c r="AC52" s="230">
        <v>591</v>
      </c>
      <c r="AD52" s="196">
        <f t="shared" si="6"/>
        <v>1298</v>
      </c>
      <c r="AE52" s="197">
        <f t="shared" si="7"/>
        <v>573</v>
      </c>
      <c r="AF52" s="231">
        <v>19</v>
      </c>
      <c r="AG52" s="230">
        <v>7</v>
      </c>
      <c r="AH52" s="194">
        <f t="shared" si="30"/>
        <v>26</v>
      </c>
      <c r="AI52" s="229">
        <v>11</v>
      </c>
      <c r="AJ52" s="230">
        <v>9</v>
      </c>
      <c r="AK52" s="194">
        <f t="shared" si="8"/>
        <v>20</v>
      </c>
      <c r="AL52" s="198">
        <f t="shared" si="9"/>
        <v>6</v>
      </c>
    </row>
    <row r="53" spans="1:38" s="225" customFormat="1" ht="13.5" customHeight="1">
      <c r="A53" s="192" t="s">
        <v>155</v>
      </c>
      <c r="B53" s="159">
        <f t="shared" si="34"/>
        <v>-68</v>
      </c>
      <c r="C53" s="160">
        <f t="shared" si="34"/>
        <v>-68</v>
      </c>
      <c r="D53" s="144">
        <f>B53+C53</f>
        <v>-136</v>
      </c>
      <c r="E53" s="150">
        <f t="shared" si="17"/>
        <v>-35</v>
      </c>
      <c r="F53" s="150">
        <f t="shared" si="18"/>
        <v>-48</v>
      </c>
      <c r="G53" s="150">
        <v>-52</v>
      </c>
      <c r="H53" s="229">
        <v>32</v>
      </c>
      <c r="I53" s="230">
        <v>20</v>
      </c>
      <c r="J53" s="146">
        <f t="shared" si="32"/>
        <v>52</v>
      </c>
      <c r="K53" s="229">
        <v>67</v>
      </c>
      <c r="L53" s="230">
        <v>68</v>
      </c>
      <c r="M53" s="146">
        <f t="shared" si="28"/>
        <v>135</v>
      </c>
      <c r="N53" s="148">
        <f t="shared" si="29"/>
        <v>-83</v>
      </c>
      <c r="O53" s="230">
        <v>0</v>
      </c>
      <c r="P53" s="230">
        <v>0</v>
      </c>
      <c r="Q53" s="146">
        <f t="shared" si="1"/>
        <v>0</v>
      </c>
      <c r="R53" s="230">
        <v>0</v>
      </c>
      <c r="S53" s="230">
        <v>0</v>
      </c>
      <c r="T53" s="150">
        <f t="shared" si="2"/>
        <v>0</v>
      </c>
      <c r="U53" s="161">
        <f t="shared" si="3"/>
        <v>0</v>
      </c>
      <c r="V53" s="193">
        <f t="shared" si="19"/>
        <v>-33</v>
      </c>
      <c r="W53" s="194">
        <f t="shared" si="20"/>
        <v>-20</v>
      </c>
      <c r="X53" s="195">
        <f t="shared" si="21"/>
        <v>-53</v>
      </c>
      <c r="Y53" s="229">
        <v>102</v>
      </c>
      <c r="Z53" s="230">
        <v>111</v>
      </c>
      <c r="AA53" s="196">
        <f t="shared" si="5"/>
        <v>213</v>
      </c>
      <c r="AB53" s="230">
        <v>135</v>
      </c>
      <c r="AC53" s="230">
        <v>132</v>
      </c>
      <c r="AD53" s="196">
        <f t="shared" si="6"/>
        <v>267</v>
      </c>
      <c r="AE53" s="197">
        <f t="shared" si="7"/>
        <v>-54</v>
      </c>
      <c r="AF53" s="231">
        <v>5</v>
      </c>
      <c r="AG53" s="230">
        <v>3</v>
      </c>
      <c r="AH53" s="194">
        <f t="shared" si="30"/>
        <v>8</v>
      </c>
      <c r="AI53" s="229">
        <v>5</v>
      </c>
      <c r="AJ53" s="230">
        <v>2</v>
      </c>
      <c r="AK53" s="194">
        <f t="shared" si="8"/>
        <v>7</v>
      </c>
      <c r="AL53" s="198">
        <f t="shared" si="9"/>
        <v>1</v>
      </c>
    </row>
    <row r="54" spans="1:38" s="225" customFormat="1" ht="13.5" customHeight="1">
      <c r="A54" s="192" t="s">
        <v>156</v>
      </c>
      <c r="B54" s="159">
        <f t="shared" si="34"/>
        <v>515</v>
      </c>
      <c r="C54" s="160">
        <f t="shared" si="34"/>
        <v>551</v>
      </c>
      <c r="D54" s="144">
        <f>B54+C54</f>
        <v>1066</v>
      </c>
      <c r="E54" s="150">
        <f t="shared" si="17"/>
        <v>87</v>
      </c>
      <c r="F54" s="150">
        <f t="shared" si="18"/>
        <v>103</v>
      </c>
      <c r="G54" s="150">
        <v>239</v>
      </c>
      <c r="H54" s="229">
        <v>234</v>
      </c>
      <c r="I54" s="230">
        <v>214</v>
      </c>
      <c r="J54" s="146">
        <f t="shared" si="32"/>
        <v>448</v>
      </c>
      <c r="K54" s="229">
        <v>147</v>
      </c>
      <c r="L54" s="230">
        <v>110</v>
      </c>
      <c r="M54" s="146">
        <f t="shared" si="28"/>
        <v>257</v>
      </c>
      <c r="N54" s="148">
        <f t="shared" si="29"/>
        <v>191</v>
      </c>
      <c r="O54" s="230">
        <v>0</v>
      </c>
      <c r="P54" s="230">
        <v>0</v>
      </c>
      <c r="Q54" s="146">
        <f t="shared" si="1"/>
        <v>0</v>
      </c>
      <c r="R54" s="230">
        <v>0</v>
      </c>
      <c r="S54" s="230">
        <v>1</v>
      </c>
      <c r="T54" s="150">
        <f t="shared" si="2"/>
        <v>1</v>
      </c>
      <c r="U54" s="161">
        <f t="shared" si="3"/>
        <v>-1</v>
      </c>
      <c r="V54" s="193">
        <f t="shared" si="19"/>
        <v>428</v>
      </c>
      <c r="W54" s="194">
        <f t="shared" si="20"/>
        <v>448</v>
      </c>
      <c r="X54" s="195">
        <f t="shared" si="21"/>
        <v>876</v>
      </c>
      <c r="Y54" s="229">
        <v>1386</v>
      </c>
      <c r="Z54" s="230">
        <v>1349</v>
      </c>
      <c r="AA54" s="196">
        <f t="shared" si="5"/>
        <v>2735</v>
      </c>
      <c r="AB54" s="230">
        <v>963</v>
      </c>
      <c r="AC54" s="230">
        <v>903</v>
      </c>
      <c r="AD54" s="196">
        <f t="shared" si="6"/>
        <v>1866</v>
      </c>
      <c r="AE54" s="197">
        <f t="shared" si="7"/>
        <v>869</v>
      </c>
      <c r="AF54" s="231">
        <v>16</v>
      </c>
      <c r="AG54" s="230">
        <v>12</v>
      </c>
      <c r="AH54" s="194">
        <f t="shared" si="30"/>
        <v>28</v>
      </c>
      <c r="AI54" s="229">
        <v>11</v>
      </c>
      <c r="AJ54" s="230">
        <v>10</v>
      </c>
      <c r="AK54" s="194">
        <f t="shared" si="8"/>
        <v>21</v>
      </c>
      <c r="AL54" s="198">
        <f t="shared" si="9"/>
        <v>7</v>
      </c>
    </row>
    <row r="55" spans="1:38" s="225" customFormat="1" ht="13.5" customHeight="1">
      <c r="A55" s="192" t="s">
        <v>157</v>
      </c>
      <c r="B55" s="159">
        <f t="shared" si="34"/>
        <v>74</v>
      </c>
      <c r="C55" s="160">
        <f t="shared" si="34"/>
        <v>23</v>
      </c>
      <c r="D55" s="144">
        <f>B55+C55</f>
        <v>97</v>
      </c>
      <c r="E55" s="150">
        <f t="shared" si="17"/>
        <v>-1</v>
      </c>
      <c r="F55" s="150">
        <f t="shared" si="18"/>
        <v>-15</v>
      </c>
      <c r="G55" s="150">
        <v>-8</v>
      </c>
      <c r="H55" s="229">
        <v>28</v>
      </c>
      <c r="I55" s="230">
        <v>19</v>
      </c>
      <c r="J55" s="146">
        <f t="shared" si="32"/>
        <v>47</v>
      </c>
      <c r="K55" s="229">
        <v>28</v>
      </c>
      <c r="L55" s="230">
        <v>34</v>
      </c>
      <c r="M55" s="146">
        <f t="shared" si="28"/>
        <v>62</v>
      </c>
      <c r="N55" s="148">
        <f t="shared" si="29"/>
        <v>-15</v>
      </c>
      <c r="O55" s="230">
        <v>0</v>
      </c>
      <c r="P55" s="230">
        <v>0</v>
      </c>
      <c r="Q55" s="146">
        <f t="shared" si="1"/>
        <v>0</v>
      </c>
      <c r="R55" s="230">
        <v>1</v>
      </c>
      <c r="S55" s="230">
        <v>0</v>
      </c>
      <c r="T55" s="150">
        <f t="shared" si="2"/>
        <v>1</v>
      </c>
      <c r="U55" s="161">
        <f t="shared" si="3"/>
        <v>-1</v>
      </c>
      <c r="V55" s="193">
        <f t="shared" si="19"/>
        <v>75</v>
      </c>
      <c r="W55" s="194">
        <f t="shared" si="20"/>
        <v>38</v>
      </c>
      <c r="X55" s="195">
        <f t="shared" si="21"/>
        <v>113</v>
      </c>
      <c r="Y55" s="229">
        <v>155</v>
      </c>
      <c r="Z55" s="230">
        <v>112</v>
      </c>
      <c r="AA55" s="196">
        <f t="shared" si="5"/>
        <v>267</v>
      </c>
      <c r="AB55" s="230">
        <v>90</v>
      </c>
      <c r="AC55" s="230">
        <v>75</v>
      </c>
      <c r="AD55" s="196">
        <f t="shared" si="6"/>
        <v>165</v>
      </c>
      <c r="AE55" s="197">
        <f t="shared" si="7"/>
        <v>102</v>
      </c>
      <c r="AF55" s="231">
        <v>11</v>
      </c>
      <c r="AG55" s="230">
        <v>2</v>
      </c>
      <c r="AH55" s="194">
        <f t="shared" si="30"/>
        <v>13</v>
      </c>
      <c r="AI55" s="229">
        <v>1</v>
      </c>
      <c r="AJ55" s="230">
        <v>1</v>
      </c>
      <c r="AK55" s="194">
        <f t="shared" si="8"/>
        <v>2</v>
      </c>
      <c r="AL55" s="198">
        <f t="shared" si="9"/>
        <v>11</v>
      </c>
    </row>
    <row r="56" spans="1:38" s="225" customFormat="1" ht="13.5" customHeight="1">
      <c r="A56" s="192"/>
      <c r="B56" s="159"/>
      <c r="C56" s="160"/>
      <c r="D56" s="144"/>
      <c r="E56" s="150">
        <f t="shared" si="17"/>
        <v>0</v>
      </c>
      <c r="F56" s="150">
        <f t="shared" si="18"/>
        <v>0</v>
      </c>
      <c r="G56" s="150"/>
      <c r="H56" s="229"/>
      <c r="I56" s="230"/>
      <c r="J56" s="146">
        <f t="shared" si="32"/>
        <v>0</v>
      </c>
      <c r="K56" s="229"/>
      <c r="L56" s="230"/>
      <c r="M56" s="146">
        <f t="shared" si="28"/>
        <v>0</v>
      </c>
      <c r="N56" s="148">
        <f t="shared" si="29"/>
        <v>0</v>
      </c>
      <c r="O56" s="230"/>
      <c r="P56" s="230"/>
      <c r="Q56" s="146">
        <f t="shared" si="1"/>
        <v>0</v>
      </c>
      <c r="R56" s="230"/>
      <c r="S56" s="230"/>
      <c r="T56" s="150">
        <f t="shared" si="2"/>
        <v>0</v>
      </c>
      <c r="U56" s="161">
        <f t="shared" si="3"/>
        <v>0</v>
      </c>
      <c r="V56" s="193">
        <f t="shared" si="19"/>
        <v>0</v>
      </c>
      <c r="W56" s="194">
        <f t="shared" si="20"/>
        <v>0</v>
      </c>
      <c r="X56" s="195">
        <f t="shared" si="21"/>
        <v>0</v>
      </c>
      <c r="Y56" s="229"/>
      <c r="Z56" s="230"/>
      <c r="AA56" s="196">
        <f t="shared" si="5"/>
        <v>0</v>
      </c>
      <c r="AB56" s="230"/>
      <c r="AC56" s="230"/>
      <c r="AD56" s="196">
        <f t="shared" si="6"/>
        <v>0</v>
      </c>
      <c r="AE56" s="197">
        <f t="shared" si="7"/>
        <v>0</v>
      </c>
      <c r="AF56" s="231"/>
      <c r="AG56" s="230"/>
      <c r="AH56" s="194">
        <f t="shared" si="30"/>
        <v>0</v>
      </c>
      <c r="AI56" s="229"/>
      <c r="AJ56" s="230"/>
      <c r="AK56" s="194">
        <f t="shared" si="8"/>
        <v>0</v>
      </c>
      <c r="AL56" s="198">
        <f t="shared" si="9"/>
        <v>0</v>
      </c>
    </row>
    <row r="57" spans="1:38" s="226" customFormat="1" ht="13.5" customHeight="1">
      <c r="A57" s="184" t="s">
        <v>178</v>
      </c>
      <c r="B57" s="169">
        <f>SUM(B58:B59)</f>
        <v>-113</v>
      </c>
      <c r="C57" s="170">
        <f>SUM(C58:C59)</f>
        <v>-218</v>
      </c>
      <c r="D57" s="171">
        <f>B57+C57</f>
        <v>-331</v>
      </c>
      <c r="E57" s="172">
        <f t="shared" si="17"/>
        <v>-88</v>
      </c>
      <c r="F57" s="172">
        <f t="shared" si="18"/>
        <v>-125</v>
      </c>
      <c r="G57" s="172">
        <f>E57+F57</f>
        <v>-213</v>
      </c>
      <c r="H57" s="173">
        <f>SUM(H58:H59)</f>
        <v>121</v>
      </c>
      <c r="I57" s="172">
        <f>SUM(I58:I59)</f>
        <v>99</v>
      </c>
      <c r="J57" s="174">
        <f t="shared" si="32"/>
        <v>220</v>
      </c>
      <c r="K57" s="173">
        <f>SUM(K58:K59)</f>
        <v>209</v>
      </c>
      <c r="L57" s="172">
        <f>SUM(L58:L59)</f>
        <v>224</v>
      </c>
      <c r="M57" s="174">
        <f t="shared" si="28"/>
        <v>433</v>
      </c>
      <c r="N57" s="162">
        <f t="shared" si="29"/>
        <v>-213</v>
      </c>
      <c r="O57" s="173">
        <f>SUM(O58:O59)</f>
        <v>0</v>
      </c>
      <c r="P57" s="172">
        <f>SUM(P58:P59)</f>
        <v>0</v>
      </c>
      <c r="Q57" s="174">
        <f>O57+P57</f>
        <v>0</v>
      </c>
      <c r="R57" s="173">
        <f>SUM(R58:R59)</f>
        <v>0</v>
      </c>
      <c r="S57" s="172">
        <f>SUM(S58:S59)</f>
        <v>0</v>
      </c>
      <c r="T57" s="174">
        <f>R57+S57</f>
        <v>0</v>
      </c>
      <c r="U57" s="173">
        <f t="shared" si="3"/>
        <v>0</v>
      </c>
      <c r="V57" s="185">
        <f t="shared" si="19"/>
        <v>-25</v>
      </c>
      <c r="W57" s="186">
        <f t="shared" si="20"/>
        <v>-93</v>
      </c>
      <c r="X57" s="187">
        <f t="shared" si="21"/>
        <v>-118</v>
      </c>
      <c r="Y57" s="188">
        <f>SUM(Y58:Y59)</f>
        <v>381</v>
      </c>
      <c r="Z57" s="186">
        <f>SUM(Z58:Z59)</f>
        <v>402</v>
      </c>
      <c r="AA57" s="189">
        <f>Y57+Z57</f>
        <v>783</v>
      </c>
      <c r="AB57" s="188">
        <f>SUM(AB58:AB59)</f>
        <v>431</v>
      </c>
      <c r="AC57" s="186">
        <f>SUM(AC58:AC59)</f>
        <v>496</v>
      </c>
      <c r="AD57" s="189">
        <f>AB57+AC57</f>
        <v>927</v>
      </c>
      <c r="AE57" s="190">
        <f t="shared" si="7"/>
        <v>-144</v>
      </c>
      <c r="AF57" s="188">
        <f>SUM(AF58:AF59)</f>
        <v>32</v>
      </c>
      <c r="AG57" s="186">
        <f>SUM(AG58:AG59)</f>
        <v>8</v>
      </c>
      <c r="AH57" s="189">
        <f t="shared" si="30"/>
        <v>40</v>
      </c>
      <c r="AI57" s="188">
        <f>SUM(AI58:AI59)</f>
        <v>7</v>
      </c>
      <c r="AJ57" s="186">
        <f>SUM(AJ58:AJ59)</f>
        <v>7</v>
      </c>
      <c r="AK57" s="189">
        <f>AI57+AJ57</f>
        <v>14</v>
      </c>
      <c r="AL57" s="191">
        <f t="shared" si="9"/>
        <v>26</v>
      </c>
    </row>
    <row r="58" spans="1:38" s="225" customFormat="1" ht="13.5" customHeight="1">
      <c r="A58" s="192" t="s">
        <v>158</v>
      </c>
      <c r="B58" s="159">
        <f>E58+V58</f>
        <v>-20</v>
      </c>
      <c r="C58" s="160">
        <f>F58+W58</f>
        <v>-23</v>
      </c>
      <c r="D58" s="144">
        <f>B58+C58</f>
        <v>-43</v>
      </c>
      <c r="E58" s="150">
        <f t="shared" si="17"/>
        <v>-17</v>
      </c>
      <c r="F58" s="150">
        <f t="shared" si="18"/>
        <v>-27</v>
      </c>
      <c r="G58" s="150">
        <v>-32</v>
      </c>
      <c r="H58" s="229">
        <v>28</v>
      </c>
      <c r="I58" s="230">
        <v>19</v>
      </c>
      <c r="J58" s="146">
        <f t="shared" si="32"/>
        <v>47</v>
      </c>
      <c r="K58" s="229">
        <v>45</v>
      </c>
      <c r="L58" s="230">
        <v>46</v>
      </c>
      <c r="M58" s="146">
        <f t="shared" si="28"/>
        <v>91</v>
      </c>
      <c r="N58" s="148">
        <f t="shared" si="29"/>
        <v>-44</v>
      </c>
      <c r="O58" s="230">
        <v>0</v>
      </c>
      <c r="P58" s="230">
        <v>0</v>
      </c>
      <c r="Q58" s="146">
        <f t="shared" si="1"/>
        <v>0</v>
      </c>
      <c r="R58" s="230">
        <v>0</v>
      </c>
      <c r="S58" s="230">
        <v>0</v>
      </c>
      <c r="T58" s="150">
        <f t="shared" si="2"/>
        <v>0</v>
      </c>
      <c r="U58" s="161">
        <f t="shared" si="3"/>
        <v>0</v>
      </c>
      <c r="V58" s="193">
        <f t="shared" si="19"/>
        <v>-3</v>
      </c>
      <c r="W58" s="194">
        <f t="shared" si="20"/>
        <v>4</v>
      </c>
      <c r="X58" s="195">
        <f t="shared" si="21"/>
        <v>1</v>
      </c>
      <c r="Y58" s="229">
        <v>89</v>
      </c>
      <c r="Z58" s="230">
        <v>133</v>
      </c>
      <c r="AA58" s="196">
        <f t="shared" si="5"/>
        <v>222</v>
      </c>
      <c r="AB58" s="230">
        <v>102</v>
      </c>
      <c r="AC58" s="230">
        <v>124</v>
      </c>
      <c r="AD58" s="196">
        <f t="shared" si="6"/>
        <v>226</v>
      </c>
      <c r="AE58" s="197">
        <f t="shared" si="7"/>
        <v>-4</v>
      </c>
      <c r="AF58" s="231">
        <v>13</v>
      </c>
      <c r="AG58" s="230">
        <v>1</v>
      </c>
      <c r="AH58" s="194">
        <f t="shared" si="30"/>
        <v>14</v>
      </c>
      <c r="AI58" s="229">
        <v>3</v>
      </c>
      <c r="AJ58" s="230">
        <v>6</v>
      </c>
      <c r="AK58" s="194">
        <f t="shared" si="8"/>
        <v>9</v>
      </c>
      <c r="AL58" s="198">
        <f t="shared" si="9"/>
        <v>5</v>
      </c>
    </row>
    <row r="59" spans="1:38" s="225" customFormat="1" ht="13.5" customHeight="1">
      <c r="A59" s="192" t="s">
        <v>159</v>
      </c>
      <c r="B59" s="159">
        <f>E59+V59</f>
        <v>-93</v>
      </c>
      <c r="C59" s="160">
        <f>F59+W59</f>
        <v>-195</v>
      </c>
      <c r="D59" s="144">
        <f>B59+C59</f>
        <v>-288</v>
      </c>
      <c r="E59" s="150">
        <f t="shared" si="17"/>
        <v>-71</v>
      </c>
      <c r="F59" s="150">
        <f t="shared" si="18"/>
        <v>-98</v>
      </c>
      <c r="G59" s="150">
        <v>-166</v>
      </c>
      <c r="H59" s="229">
        <v>93</v>
      </c>
      <c r="I59" s="230">
        <v>80</v>
      </c>
      <c r="J59" s="146">
        <f t="shared" si="32"/>
        <v>173</v>
      </c>
      <c r="K59" s="229">
        <v>164</v>
      </c>
      <c r="L59" s="230">
        <v>178</v>
      </c>
      <c r="M59" s="146">
        <f t="shared" si="28"/>
        <v>342</v>
      </c>
      <c r="N59" s="148">
        <f t="shared" si="29"/>
        <v>-169</v>
      </c>
      <c r="O59" s="230">
        <v>0</v>
      </c>
      <c r="P59" s="230">
        <v>0</v>
      </c>
      <c r="Q59" s="146">
        <f t="shared" si="1"/>
        <v>0</v>
      </c>
      <c r="R59" s="230">
        <v>0</v>
      </c>
      <c r="S59" s="230">
        <v>0</v>
      </c>
      <c r="T59" s="150">
        <f t="shared" si="2"/>
        <v>0</v>
      </c>
      <c r="U59" s="161">
        <f t="shared" si="3"/>
        <v>0</v>
      </c>
      <c r="V59" s="193">
        <f t="shared" si="19"/>
        <v>-22</v>
      </c>
      <c r="W59" s="194">
        <f t="shared" si="20"/>
        <v>-97</v>
      </c>
      <c r="X59" s="195">
        <f t="shared" si="21"/>
        <v>-119</v>
      </c>
      <c r="Y59" s="229">
        <v>292</v>
      </c>
      <c r="Z59" s="230">
        <v>269</v>
      </c>
      <c r="AA59" s="196">
        <f t="shared" si="5"/>
        <v>561</v>
      </c>
      <c r="AB59" s="230">
        <v>329</v>
      </c>
      <c r="AC59" s="230">
        <v>372</v>
      </c>
      <c r="AD59" s="196">
        <f t="shared" si="6"/>
        <v>701</v>
      </c>
      <c r="AE59" s="197">
        <f t="shared" si="7"/>
        <v>-140</v>
      </c>
      <c r="AF59" s="231">
        <v>19</v>
      </c>
      <c r="AG59" s="230">
        <v>7</v>
      </c>
      <c r="AH59" s="194">
        <f t="shared" si="30"/>
        <v>26</v>
      </c>
      <c r="AI59" s="229">
        <v>4</v>
      </c>
      <c r="AJ59" s="230">
        <v>1</v>
      </c>
      <c r="AK59" s="194">
        <f t="shared" si="8"/>
        <v>5</v>
      </c>
      <c r="AL59" s="198">
        <f t="shared" si="9"/>
        <v>21</v>
      </c>
    </row>
    <row r="60" spans="1:38" s="225" customFormat="1" ht="13.5" customHeight="1">
      <c r="A60" s="192"/>
      <c r="B60" s="159"/>
      <c r="C60" s="160"/>
      <c r="D60" s="144"/>
      <c r="E60" s="150">
        <f t="shared" si="17"/>
        <v>0</v>
      </c>
      <c r="F60" s="150">
        <f t="shared" si="18"/>
        <v>0</v>
      </c>
      <c r="G60" s="150"/>
      <c r="H60" s="229"/>
      <c r="I60" s="230"/>
      <c r="J60" s="146">
        <f t="shared" si="32"/>
        <v>0</v>
      </c>
      <c r="K60" s="229"/>
      <c r="L60" s="230"/>
      <c r="M60" s="146">
        <f t="shared" si="28"/>
        <v>0</v>
      </c>
      <c r="N60" s="148">
        <f t="shared" si="29"/>
        <v>0</v>
      </c>
      <c r="O60" s="230"/>
      <c r="P60" s="230"/>
      <c r="Q60" s="146">
        <f t="shared" si="1"/>
        <v>0</v>
      </c>
      <c r="R60" s="230"/>
      <c r="S60" s="230"/>
      <c r="T60" s="150">
        <f t="shared" si="2"/>
        <v>0</v>
      </c>
      <c r="U60" s="161">
        <f t="shared" si="3"/>
        <v>0</v>
      </c>
      <c r="V60" s="193">
        <f t="shared" si="19"/>
        <v>0</v>
      </c>
      <c r="W60" s="194">
        <f t="shared" si="20"/>
        <v>0</v>
      </c>
      <c r="X60" s="195">
        <f t="shared" si="21"/>
        <v>0</v>
      </c>
      <c r="Y60" s="229"/>
      <c r="Z60" s="230"/>
      <c r="AA60" s="196">
        <f t="shared" si="5"/>
        <v>0</v>
      </c>
      <c r="AB60" s="230"/>
      <c r="AC60" s="230"/>
      <c r="AD60" s="196">
        <f t="shared" si="6"/>
        <v>0</v>
      </c>
      <c r="AE60" s="197">
        <f t="shared" si="7"/>
        <v>0</v>
      </c>
      <c r="AF60" s="231"/>
      <c r="AG60" s="230"/>
      <c r="AH60" s="194">
        <f t="shared" si="30"/>
        <v>0</v>
      </c>
      <c r="AI60" s="229"/>
      <c r="AJ60" s="230"/>
      <c r="AK60" s="194">
        <f t="shared" si="8"/>
        <v>0</v>
      </c>
      <c r="AL60" s="198">
        <f t="shared" si="9"/>
        <v>0</v>
      </c>
    </row>
    <row r="61" spans="1:38" s="226" customFormat="1" ht="13.5" customHeight="1">
      <c r="A61" s="184" t="s">
        <v>179</v>
      </c>
      <c r="B61" s="169">
        <f>SUM(B62:B63)</f>
        <v>-64</v>
      </c>
      <c r="C61" s="170">
        <f>SUM(C62:C63)</f>
        <v>-88</v>
      </c>
      <c r="D61" s="171">
        <f>B61+C61</f>
        <v>-152</v>
      </c>
      <c r="E61" s="172">
        <f t="shared" si="17"/>
        <v>-175</v>
      </c>
      <c r="F61" s="172">
        <f t="shared" si="18"/>
        <v>-182</v>
      </c>
      <c r="G61" s="172">
        <f>E61+F61</f>
        <v>-357</v>
      </c>
      <c r="H61" s="173">
        <f>SUM(H62:H63)</f>
        <v>135</v>
      </c>
      <c r="I61" s="172">
        <f>SUM(I62:I63)</f>
        <v>119</v>
      </c>
      <c r="J61" s="174">
        <f t="shared" si="32"/>
        <v>254</v>
      </c>
      <c r="K61" s="173">
        <f>SUM(K62:K63)</f>
        <v>310</v>
      </c>
      <c r="L61" s="172">
        <f>SUM(L62:L63)</f>
        <v>299</v>
      </c>
      <c r="M61" s="174">
        <f t="shared" si="28"/>
        <v>609</v>
      </c>
      <c r="N61" s="162">
        <f t="shared" si="29"/>
        <v>-355</v>
      </c>
      <c r="O61" s="173">
        <f>SUM(O62:O63)</f>
        <v>0</v>
      </c>
      <c r="P61" s="172">
        <f>SUM(P62:P63)</f>
        <v>0</v>
      </c>
      <c r="Q61" s="174">
        <f>O61+P61</f>
        <v>0</v>
      </c>
      <c r="R61" s="173">
        <f>SUM(R62:R63)</f>
        <v>0</v>
      </c>
      <c r="S61" s="172">
        <f>SUM(S62:S63)</f>
        <v>2</v>
      </c>
      <c r="T61" s="174">
        <f>R61+S61</f>
        <v>2</v>
      </c>
      <c r="U61" s="173">
        <f t="shared" si="3"/>
        <v>-2</v>
      </c>
      <c r="V61" s="185">
        <f t="shared" si="19"/>
        <v>111</v>
      </c>
      <c r="W61" s="186">
        <f t="shared" si="20"/>
        <v>94</v>
      </c>
      <c r="X61" s="187">
        <f t="shared" si="21"/>
        <v>205</v>
      </c>
      <c r="Y61" s="188">
        <f>SUM(Y62:Y63)</f>
        <v>753</v>
      </c>
      <c r="Z61" s="186">
        <f>SUM(Z62:Z63)</f>
        <v>755</v>
      </c>
      <c r="AA61" s="189">
        <f>Y61+Z61</f>
        <v>1508</v>
      </c>
      <c r="AB61" s="188">
        <f>SUM(AB62:AB63)</f>
        <v>642</v>
      </c>
      <c r="AC61" s="186">
        <f>SUM(AC62:AC63)</f>
        <v>666</v>
      </c>
      <c r="AD61" s="189">
        <f>AB61+AC61</f>
        <v>1308</v>
      </c>
      <c r="AE61" s="190">
        <f t="shared" si="7"/>
        <v>200</v>
      </c>
      <c r="AF61" s="188">
        <f>SUM(AF62:AF63)</f>
        <v>16</v>
      </c>
      <c r="AG61" s="186">
        <f>SUM(AG62:AG63)</f>
        <v>20</v>
      </c>
      <c r="AH61" s="189">
        <f t="shared" si="30"/>
        <v>36</v>
      </c>
      <c r="AI61" s="188">
        <f>SUM(AI62:AI63)</f>
        <v>16</v>
      </c>
      <c r="AJ61" s="186">
        <f>SUM(AJ62:AJ63)</f>
        <v>15</v>
      </c>
      <c r="AK61" s="189">
        <f>AI61+AJ61</f>
        <v>31</v>
      </c>
      <c r="AL61" s="191">
        <f t="shared" si="9"/>
        <v>5</v>
      </c>
    </row>
    <row r="62" spans="1:38" s="225" customFormat="1" ht="13.5" customHeight="1">
      <c r="A62" s="192" t="s">
        <v>160</v>
      </c>
      <c r="B62" s="159">
        <f>E62+V62</f>
        <v>-85</v>
      </c>
      <c r="C62" s="160">
        <f>F62+W62</f>
        <v>-76</v>
      </c>
      <c r="D62" s="144">
        <f>B62+C62</f>
        <v>-161</v>
      </c>
      <c r="E62" s="150">
        <f t="shared" si="17"/>
        <v>-61</v>
      </c>
      <c r="F62" s="150">
        <f t="shared" si="18"/>
        <v>-75</v>
      </c>
      <c r="G62" s="150">
        <v>-71</v>
      </c>
      <c r="H62" s="229">
        <v>59</v>
      </c>
      <c r="I62" s="230">
        <v>41</v>
      </c>
      <c r="J62" s="146">
        <f t="shared" si="32"/>
        <v>100</v>
      </c>
      <c r="K62" s="229">
        <v>120</v>
      </c>
      <c r="L62" s="230">
        <v>114</v>
      </c>
      <c r="M62" s="146">
        <f t="shared" si="28"/>
        <v>234</v>
      </c>
      <c r="N62" s="148">
        <f t="shared" si="29"/>
        <v>-134</v>
      </c>
      <c r="O62" s="230">
        <v>0</v>
      </c>
      <c r="P62" s="230">
        <v>0</v>
      </c>
      <c r="Q62" s="146">
        <f t="shared" si="1"/>
        <v>0</v>
      </c>
      <c r="R62" s="230">
        <v>0</v>
      </c>
      <c r="S62" s="230">
        <v>2</v>
      </c>
      <c r="T62" s="150">
        <f t="shared" si="2"/>
        <v>2</v>
      </c>
      <c r="U62" s="161">
        <f t="shared" si="3"/>
        <v>-2</v>
      </c>
      <c r="V62" s="193">
        <f t="shared" si="19"/>
        <v>-24</v>
      </c>
      <c r="W62" s="194">
        <f t="shared" si="20"/>
        <v>-1</v>
      </c>
      <c r="X62" s="195">
        <f t="shared" si="21"/>
        <v>-25</v>
      </c>
      <c r="Y62" s="229">
        <v>242</v>
      </c>
      <c r="Z62" s="230">
        <v>283</v>
      </c>
      <c r="AA62" s="196">
        <f t="shared" si="5"/>
        <v>525</v>
      </c>
      <c r="AB62" s="230">
        <v>264</v>
      </c>
      <c r="AC62" s="230">
        <v>282</v>
      </c>
      <c r="AD62" s="196">
        <f t="shared" si="6"/>
        <v>546</v>
      </c>
      <c r="AE62" s="197">
        <f t="shared" si="7"/>
        <v>-21</v>
      </c>
      <c r="AF62" s="231">
        <v>9</v>
      </c>
      <c r="AG62" s="230">
        <v>9</v>
      </c>
      <c r="AH62" s="194">
        <f t="shared" si="30"/>
        <v>18</v>
      </c>
      <c r="AI62" s="229">
        <v>11</v>
      </c>
      <c r="AJ62" s="230">
        <v>11</v>
      </c>
      <c r="AK62" s="194">
        <f t="shared" si="8"/>
        <v>22</v>
      </c>
      <c r="AL62" s="198">
        <f t="shared" si="9"/>
        <v>-4</v>
      </c>
    </row>
    <row r="63" spans="1:38" s="225" customFormat="1" ht="13.5" customHeight="1">
      <c r="A63" s="192" t="s">
        <v>161</v>
      </c>
      <c r="B63" s="159">
        <f>E63+V63</f>
        <v>21</v>
      </c>
      <c r="C63" s="160">
        <f>F63+W63</f>
        <v>-12</v>
      </c>
      <c r="D63" s="144">
        <f>B63+C63</f>
        <v>9</v>
      </c>
      <c r="E63" s="150">
        <f t="shared" si="17"/>
        <v>-114</v>
      </c>
      <c r="F63" s="150">
        <f t="shared" si="18"/>
        <v>-107</v>
      </c>
      <c r="G63" s="150">
        <v>-152</v>
      </c>
      <c r="H63" s="229">
        <v>76</v>
      </c>
      <c r="I63" s="230">
        <v>78</v>
      </c>
      <c r="J63" s="146">
        <f t="shared" si="32"/>
        <v>154</v>
      </c>
      <c r="K63" s="229">
        <v>190</v>
      </c>
      <c r="L63" s="230">
        <v>185</v>
      </c>
      <c r="M63" s="146">
        <f t="shared" si="28"/>
        <v>375</v>
      </c>
      <c r="N63" s="148">
        <f t="shared" si="29"/>
        <v>-221</v>
      </c>
      <c r="O63" s="230">
        <v>0</v>
      </c>
      <c r="P63" s="230">
        <v>0</v>
      </c>
      <c r="Q63" s="146">
        <f t="shared" si="1"/>
        <v>0</v>
      </c>
      <c r="R63" s="230">
        <v>0</v>
      </c>
      <c r="S63" s="230">
        <v>0</v>
      </c>
      <c r="T63" s="150">
        <f t="shared" si="2"/>
        <v>0</v>
      </c>
      <c r="U63" s="161">
        <f t="shared" si="3"/>
        <v>0</v>
      </c>
      <c r="V63" s="193">
        <f>Y63+AF63-AB63-AI63</f>
        <v>135</v>
      </c>
      <c r="W63" s="194">
        <f t="shared" si="20"/>
        <v>95</v>
      </c>
      <c r="X63" s="195">
        <f t="shared" si="21"/>
        <v>230</v>
      </c>
      <c r="Y63" s="229">
        <v>511</v>
      </c>
      <c r="Z63" s="230">
        <v>472</v>
      </c>
      <c r="AA63" s="196">
        <f t="shared" si="5"/>
        <v>983</v>
      </c>
      <c r="AB63" s="230">
        <v>378</v>
      </c>
      <c r="AC63" s="230">
        <v>384</v>
      </c>
      <c r="AD63" s="196">
        <f>AB63+AC63</f>
        <v>762</v>
      </c>
      <c r="AE63" s="197">
        <f t="shared" si="7"/>
        <v>221</v>
      </c>
      <c r="AF63" s="231">
        <v>7</v>
      </c>
      <c r="AG63" s="230">
        <v>11</v>
      </c>
      <c r="AH63" s="194">
        <f t="shared" si="30"/>
        <v>18</v>
      </c>
      <c r="AI63" s="229">
        <v>5</v>
      </c>
      <c r="AJ63" s="230">
        <v>4</v>
      </c>
      <c r="AK63" s="194">
        <f t="shared" si="8"/>
        <v>9</v>
      </c>
      <c r="AL63" s="198">
        <f t="shared" si="9"/>
        <v>9</v>
      </c>
    </row>
    <row r="64" spans="1:38" s="225" customFormat="1" ht="13.5" customHeight="1">
      <c r="A64" s="192"/>
      <c r="B64" s="159"/>
      <c r="C64" s="160"/>
      <c r="D64" s="144"/>
      <c r="E64" s="150">
        <f t="shared" si="17"/>
        <v>0</v>
      </c>
      <c r="F64" s="150">
        <f t="shared" si="18"/>
        <v>0</v>
      </c>
      <c r="G64" s="150"/>
      <c r="H64" s="229"/>
      <c r="I64" s="230"/>
      <c r="J64" s="146">
        <f t="shared" si="32"/>
        <v>0</v>
      </c>
      <c r="K64" s="229"/>
      <c r="L64" s="230"/>
      <c r="M64" s="146">
        <f t="shared" si="28"/>
        <v>0</v>
      </c>
      <c r="N64" s="148">
        <f t="shared" si="29"/>
        <v>0</v>
      </c>
      <c r="O64" s="230"/>
      <c r="P64" s="230"/>
      <c r="Q64" s="146">
        <f t="shared" si="1"/>
        <v>0</v>
      </c>
      <c r="R64" s="230"/>
      <c r="S64" s="230"/>
      <c r="T64" s="150">
        <f t="shared" si="2"/>
        <v>0</v>
      </c>
      <c r="U64" s="161">
        <f t="shared" si="3"/>
        <v>0</v>
      </c>
      <c r="V64" s="193">
        <f t="shared" si="19"/>
        <v>0</v>
      </c>
      <c r="W64" s="194">
        <f t="shared" si="20"/>
        <v>0</v>
      </c>
      <c r="X64" s="195">
        <f t="shared" si="21"/>
        <v>0</v>
      </c>
      <c r="Y64" s="229"/>
      <c r="Z64" s="230"/>
      <c r="AA64" s="196">
        <f t="shared" si="5"/>
        <v>0</v>
      </c>
      <c r="AB64" s="230"/>
      <c r="AC64" s="230"/>
      <c r="AD64" s="196">
        <f t="shared" si="6"/>
        <v>0</v>
      </c>
      <c r="AE64" s="197">
        <f t="shared" si="7"/>
        <v>0</v>
      </c>
      <c r="AF64" s="231"/>
      <c r="AG64" s="230"/>
      <c r="AH64" s="194">
        <f t="shared" si="30"/>
        <v>0</v>
      </c>
      <c r="AI64" s="229"/>
      <c r="AJ64" s="230"/>
      <c r="AK64" s="194">
        <f t="shared" si="8"/>
        <v>0</v>
      </c>
      <c r="AL64" s="198">
        <f t="shared" si="9"/>
        <v>0</v>
      </c>
    </row>
    <row r="65" spans="1:38" s="226" customFormat="1" ht="13.5" customHeight="1">
      <c r="A65" s="184" t="s">
        <v>180</v>
      </c>
      <c r="B65" s="169">
        <f>B66</f>
        <v>-241</v>
      </c>
      <c r="C65" s="170">
        <f>C66</f>
        <v>-265</v>
      </c>
      <c r="D65" s="171">
        <f>B65+C65</f>
        <v>-506</v>
      </c>
      <c r="E65" s="172">
        <f t="shared" si="17"/>
        <v>-31</v>
      </c>
      <c r="F65" s="172">
        <f t="shared" si="18"/>
        <v>-29</v>
      </c>
      <c r="G65" s="172">
        <f>E65+F65</f>
        <v>-60</v>
      </c>
      <c r="H65" s="173">
        <f>H66</f>
        <v>17</v>
      </c>
      <c r="I65" s="172">
        <f>I66</f>
        <v>21</v>
      </c>
      <c r="J65" s="174">
        <f t="shared" si="32"/>
        <v>38</v>
      </c>
      <c r="K65" s="173">
        <f>K66</f>
        <v>48</v>
      </c>
      <c r="L65" s="172">
        <f>L66</f>
        <v>50</v>
      </c>
      <c r="M65" s="174">
        <f t="shared" si="28"/>
        <v>98</v>
      </c>
      <c r="N65" s="162">
        <f t="shared" si="29"/>
        <v>-60</v>
      </c>
      <c r="O65" s="173">
        <f>O66</f>
        <v>0</v>
      </c>
      <c r="P65" s="172">
        <f>P66</f>
        <v>0</v>
      </c>
      <c r="Q65" s="174">
        <f>O65+P65</f>
        <v>0</v>
      </c>
      <c r="R65" s="173">
        <f>R66</f>
        <v>0</v>
      </c>
      <c r="S65" s="172">
        <f>S66</f>
        <v>0</v>
      </c>
      <c r="T65" s="174">
        <f>R65+S65</f>
        <v>0</v>
      </c>
      <c r="U65" s="173">
        <f t="shared" si="3"/>
        <v>0</v>
      </c>
      <c r="V65" s="185">
        <f t="shared" si="19"/>
        <v>-210</v>
      </c>
      <c r="W65" s="186">
        <f t="shared" si="20"/>
        <v>-236</v>
      </c>
      <c r="X65" s="187">
        <f t="shared" si="21"/>
        <v>-446</v>
      </c>
      <c r="Y65" s="188">
        <f>Y66</f>
        <v>85</v>
      </c>
      <c r="Z65" s="186">
        <f>Z66</f>
        <v>66</v>
      </c>
      <c r="AA65" s="189">
        <f>Y65+Z65</f>
        <v>151</v>
      </c>
      <c r="AB65" s="188">
        <f>AB66</f>
        <v>292</v>
      </c>
      <c r="AC65" s="186">
        <f>AC66</f>
        <v>308</v>
      </c>
      <c r="AD65" s="189">
        <f>AB65+AC65</f>
        <v>600</v>
      </c>
      <c r="AE65" s="190">
        <f t="shared" si="7"/>
        <v>-449</v>
      </c>
      <c r="AF65" s="188">
        <f>AF66</f>
        <v>2</v>
      </c>
      <c r="AG65" s="186">
        <f>AG66</f>
        <v>24</v>
      </c>
      <c r="AH65" s="189">
        <f t="shared" si="30"/>
        <v>26</v>
      </c>
      <c r="AI65" s="188">
        <f>AI66</f>
        <v>5</v>
      </c>
      <c r="AJ65" s="186">
        <f>AJ66</f>
        <v>18</v>
      </c>
      <c r="AK65" s="189">
        <f>AI65+AJ65</f>
        <v>23</v>
      </c>
      <c r="AL65" s="191">
        <f t="shared" si="9"/>
        <v>3</v>
      </c>
    </row>
    <row r="66" spans="1:38" s="225" customFormat="1" ht="13.5" customHeight="1">
      <c r="A66" s="192" t="s">
        <v>162</v>
      </c>
      <c r="B66" s="159">
        <f>E66+V66</f>
        <v>-241</v>
      </c>
      <c r="C66" s="160">
        <f>F66+W66</f>
        <v>-265</v>
      </c>
      <c r="D66" s="144">
        <f>B66+C66</f>
        <v>-506</v>
      </c>
      <c r="E66" s="150">
        <f t="shared" si="17"/>
        <v>-31</v>
      </c>
      <c r="F66" s="150">
        <f t="shared" si="18"/>
        <v>-29</v>
      </c>
      <c r="G66" s="150">
        <v>-56</v>
      </c>
      <c r="H66" s="229">
        <v>17</v>
      </c>
      <c r="I66" s="230">
        <v>21</v>
      </c>
      <c r="J66" s="146">
        <f t="shared" si="32"/>
        <v>38</v>
      </c>
      <c r="K66" s="229">
        <v>48</v>
      </c>
      <c r="L66" s="230">
        <v>50</v>
      </c>
      <c r="M66" s="146">
        <f t="shared" si="28"/>
        <v>98</v>
      </c>
      <c r="N66" s="148">
        <f t="shared" si="29"/>
        <v>-60</v>
      </c>
      <c r="O66" s="230">
        <v>0</v>
      </c>
      <c r="P66" s="230">
        <v>0</v>
      </c>
      <c r="Q66" s="146">
        <f t="shared" si="1"/>
        <v>0</v>
      </c>
      <c r="R66" s="230">
        <v>0</v>
      </c>
      <c r="S66" s="230">
        <v>0</v>
      </c>
      <c r="T66" s="150">
        <f t="shared" si="2"/>
        <v>0</v>
      </c>
      <c r="U66" s="161">
        <f t="shared" si="3"/>
        <v>0</v>
      </c>
      <c r="V66" s="193">
        <f>Y66+AF66-AB66-AI66</f>
        <v>-210</v>
      </c>
      <c r="W66" s="194">
        <f t="shared" si="20"/>
        <v>-236</v>
      </c>
      <c r="X66" s="195">
        <f t="shared" si="21"/>
        <v>-446</v>
      </c>
      <c r="Y66" s="229">
        <v>85</v>
      </c>
      <c r="Z66" s="230">
        <v>66</v>
      </c>
      <c r="AA66" s="196">
        <f t="shared" si="5"/>
        <v>151</v>
      </c>
      <c r="AB66" s="230">
        <v>292</v>
      </c>
      <c r="AC66" s="230">
        <v>308</v>
      </c>
      <c r="AD66" s="196">
        <f>AB66+AC66</f>
        <v>600</v>
      </c>
      <c r="AE66" s="197">
        <f t="shared" si="7"/>
        <v>-449</v>
      </c>
      <c r="AF66" s="231">
        <v>2</v>
      </c>
      <c r="AG66" s="230">
        <v>24</v>
      </c>
      <c r="AH66" s="194">
        <f t="shared" si="30"/>
        <v>26</v>
      </c>
      <c r="AI66" s="229">
        <v>5</v>
      </c>
      <c r="AJ66" s="230">
        <v>18</v>
      </c>
      <c r="AK66" s="194">
        <f t="shared" si="8"/>
        <v>23</v>
      </c>
      <c r="AL66" s="198">
        <f t="shared" si="9"/>
        <v>3</v>
      </c>
    </row>
    <row r="67" spans="1:38" s="225" customFormat="1" ht="13.5" customHeight="1">
      <c r="A67" s="192"/>
      <c r="B67" s="159"/>
      <c r="C67" s="160"/>
      <c r="D67" s="144"/>
      <c r="E67" s="150">
        <f t="shared" si="17"/>
        <v>0</v>
      </c>
      <c r="F67" s="150">
        <f t="shared" si="18"/>
        <v>0</v>
      </c>
      <c r="G67" s="150"/>
      <c r="H67" s="229"/>
      <c r="I67" s="230"/>
      <c r="J67" s="146">
        <f t="shared" si="32"/>
        <v>0</v>
      </c>
      <c r="K67" s="229"/>
      <c r="L67" s="230"/>
      <c r="M67" s="146">
        <f t="shared" si="28"/>
        <v>0</v>
      </c>
      <c r="N67" s="148">
        <f t="shared" si="29"/>
        <v>0</v>
      </c>
      <c r="O67" s="230"/>
      <c r="P67" s="230"/>
      <c r="Q67" s="146">
        <f t="shared" si="1"/>
        <v>0</v>
      </c>
      <c r="R67" s="230"/>
      <c r="S67" s="230"/>
      <c r="T67" s="150">
        <f t="shared" si="2"/>
        <v>0</v>
      </c>
      <c r="U67" s="161">
        <f t="shared" si="3"/>
        <v>0</v>
      </c>
      <c r="V67" s="193">
        <f t="shared" si="19"/>
        <v>0</v>
      </c>
      <c r="W67" s="194">
        <f t="shared" si="20"/>
        <v>0</v>
      </c>
      <c r="X67" s="195">
        <f t="shared" si="21"/>
        <v>0</v>
      </c>
      <c r="Y67" s="229"/>
      <c r="Z67" s="230"/>
      <c r="AA67" s="196">
        <f t="shared" si="5"/>
        <v>0</v>
      </c>
      <c r="AB67" s="230"/>
      <c r="AC67" s="230"/>
      <c r="AD67" s="196">
        <f t="shared" si="6"/>
        <v>0</v>
      </c>
      <c r="AE67" s="197">
        <f t="shared" si="7"/>
        <v>0</v>
      </c>
      <c r="AF67" s="231"/>
      <c r="AG67" s="230"/>
      <c r="AH67" s="194">
        <f t="shared" si="30"/>
        <v>0</v>
      </c>
      <c r="AI67" s="229"/>
      <c r="AJ67" s="230"/>
      <c r="AK67" s="194">
        <f t="shared" si="8"/>
        <v>0</v>
      </c>
      <c r="AL67" s="198">
        <f t="shared" si="9"/>
        <v>0</v>
      </c>
    </row>
    <row r="68" spans="1:38" s="226" customFormat="1" ht="13.5" customHeight="1">
      <c r="A68" s="184" t="s">
        <v>181</v>
      </c>
      <c r="B68" s="169">
        <f>B69</f>
        <v>-229</v>
      </c>
      <c r="C68" s="170">
        <f>C69</f>
        <v>-235</v>
      </c>
      <c r="D68" s="171">
        <f>B68+C68</f>
        <v>-464</v>
      </c>
      <c r="E68" s="172">
        <f t="shared" si="17"/>
        <v>-59</v>
      </c>
      <c r="F68" s="172">
        <f t="shared" si="18"/>
        <v>-36</v>
      </c>
      <c r="G68" s="172">
        <f>E68+F68</f>
        <v>-95</v>
      </c>
      <c r="H68" s="173">
        <f>H69</f>
        <v>37</v>
      </c>
      <c r="I68" s="172">
        <f>I69</f>
        <v>40</v>
      </c>
      <c r="J68" s="174">
        <f t="shared" si="32"/>
        <v>77</v>
      </c>
      <c r="K68" s="173">
        <f>K69</f>
        <v>96</v>
      </c>
      <c r="L68" s="172">
        <f>L69</f>
        <v>76</v>
      </c>
      <c r="M68" s="174">
        <f t="shared" si="28"/>
        <v>172</v>
      </c>
      <c r="N68" s="162">
        <f t="shared" si="29"/>
        <v>-95</v>
      </c>
      <c r="O68" s="173">
        <f>O69</f>
        <v>0</v>
      </c>
      <c r="P68" s="172">
        <f>P69</f>
        <v>0</v>
      </c>
      <c r="Q68" s="174">
        <f>O68+P68</f>
        <v>0</v>
      </c>
      <c r="R68" s="173">
        <f>R69</f>
        <v>0</v>
      </c>
      <c r="S68" s="172">
        <f>S69</f>
        <v>0</v>
      </c>
      <c r="T68" s="174">
        <f>R68+S68</f>
        <v>0</v>
      </c>
      <c r="U68" s="173">
        <f t="shared" si="3"/>
        <v>0</v>
      </c>
      <c r="V68" s="185">
        <f t="shared" si="19"/>
        <v>-170</v>
      </c>
      <c r="W68" s="186">
        <f t="shared" si="20"/>
        <v>-199</v>
      </c>
      <c r="X68" s="187">
        <f t="shared" si="21"/>
        <v>-369</v>
      </c>
      <c r="Y68" s="188">
        <f>Y69</f>
        <v>139</v>
      </c>
      <c r="Z68" s="186">
        <f>Z69</f>
        <v>119</v>
      </c>
      <c r="AA68" s="189">
        <f>Y68+Z68</f>
        <v>258</v>
      </c>
      <c r="AB68" s="188">
        <f>AB69</f>
        <v>313</v>
      </c>
      <c r="AC68" s="186">
        <f>AC69</f>
        <v>334</v>
      </c>
      <c r="AD68" s="189">
        <f>AB68+AC68</f>
        <v>647</v>
      </c>
      <c r="AE68" s="190">
        <f t="shared" si="7"/>
        <v>-389</v>
      </c>
      <c r="AF68" s="188">
        <f>AF69</f>
        <v>4</v>
      </c>
      <c r="AG68" s="186">
        <f>AG69</f>
        <v>25</v>
      </c>
      <c r="AH68" s="189">
        <f t="shared" si="30"/>
        <v>29</v>
      </c>
      <c r="AI68" s="188">
        <f>AI69</f>
        <v>0</v>
      </c>
      <c r="AJ68" s="186">
        <f>AJ69</f>
        <v>9</v>
      </c>
      <c r="AK68" s="189">
        <f>AI68+AJ68</f>
        <v>9</v>
      </c>
      <c r="AL68" s="191">
        <f t="shared" si="9"/>
        <v>20</v>
      </c>
    </row>
    <row r="69" spans="1:38" s="225" customFormat="1" ht="13.5" customHeight="1">
      <c r="A69" s="192" t="s">
        <v>163</v>
      </c>
      <c r="B69" s="159">
        <f>E69+V69</f>
        <v>-229</v>
      </c>
      <c r="C69" s="160">
        <f>F69+W69</f>
        <v>-235</v>
      </c>
      <c r="D69" s="144">
        <f>B69+C69</f>
        <v>-464</v>
      </c>
      <c r="E69" s="150">
        <f t="shared" si="17"/>
        <v>-59</v>
      </c>
      <c r="F69" s="150">
        <f t="shared" si="18"/>
        <v>-36</v>
      </c>
      <c r="G69" s="150">
        <v>-105</v>
      </c>
      <c r="H69" s="229">
        <v>37</v>
      </c>
      <c r="I69" s="230">
        <v>40</v>
      </c>
      <c r="J69" s="146">
        <f t="shared" si="32"/>
        <v>77</v>
      </c>
      <c r="K69" s="229">
        <v>96</v>
      </c>
      <c r="L69" s="230">
        <v>76</v>
      </c>
      <c r="M69" s="146">
        <f t="shared" si="28"/>
        <v>172</v>
      </c>
      <c r="N69" s="148">
        <f t="shared" si="29"/>
        <v>-95</v>
      </c>
      <c r="O69" s="230">
        <v>0</v>
      </c>
      <c r="P69" s="230">
        <v>0</v>
      </c>
      <c r="Q69" s="146">
        <f t="shared" si="1"/>
        <v>0</v>
      </c>
      <c r="R69" s="230">
        <v>0</v>
      </c>
      <c r="S69" s="230">
        <v>0</v>
      </c>
      <c r="T69" s="150">
        <f t="shared" si="2"/>
        <v>0</v>
      </c>
      <c r="U69" s="161">
        <f t="shared" si="3"/>
        <v>0</v>
      </c>
      <c r="V69" s="193">
        <f t="shared" si="19"/>
        <v>-170</v>
      </c>
      <c r="W69" s="194">
        <f t="shared" si="20"/>
        <v>-199</v>
      </c>
      <c r="X69" s="195">
        <f t="shared" si="21"/>
        <v>-369</v>
      </c>
      <c r="Y69" s="229">
        <v>139</v>
      </c>
      <c r="Z69" s="230">
        <v>119</v>
      </c>
      <c r="AA69" s="196">
        <f t="shared" si="5"/>
        <v>258</v>
      </c>
      <c r="AB69" s="230">
        <v>313</v>
      </c>
      <c r="AC69" s="230">
        <v>334</v>
      </c>
      <c r="AD69" s="196">
        <f t="shared" si="6"/>
        <v>647</v>
      </c>
      <c r="AE69" s="197">
        <f t="shared" si="7"/>
        <v>-389</v>
      </c>
      <c r="AF69" s="231">
        <v>4</v>
      </c>
      <c r="AG69" s="230">
        <v>25</v>
      </c>
      <c r="AH69" s="194">
        <f t="shared" si="30"/>
        <v>29</v>
      </c>
      <c r="AI69" s="229">
        <v>0</v>
      </c>
      <c r="AJ69" s="230">
        <v>9</v>
      </c>
      <c r="AK69" s="194">
        <f t="shared" si="8"/>
        <v>9</v>
      </c>
      <c r="AL69" s="198">
        <f t="shared" si="9"/>
        <v>20</v>
      </c>
    </row>
    <row r="70" spans="1:38" ht="13.5" customHeight="1" thickBot="1">
      <c r="A70" s="199"/>
      <c r="B70" s="200"/>
      <c r="C70" s="201"/>
      <c r="D70" s="202"/>
      <c r="E70" s="203"/>
      <c r="F70" s="203"/>
      <c r="G70" s="203"/>
      <c r="H70" s="204"/>
      <c r="I70" s="203"/>
      <c r="J70" s="205"/>
      <c r="K70" s="204"/>
      <c r="L70" s="203"/>
      <c r="M70" s="205"/>
      <c r="N70" s="206"/>
      <c r="O70" s="203"/>
      <c r="P70" s="203"/>
      <c r="Q70" s="205"/>
      <c r="R70" s="203"/>
      <c r="S70" s="203"/>
      <c r="T70" s="203"/>
      <c r="U70" s="204"/>
      <c r="V70" s="207"/>
      <c r="W70" s="208"/>
      <c r="X70" s="208"/>
      <c r="Y70" s="209"/>
      <c r="Z70" s="208"/>
      <c r="AA70" s="208"/>
      <c r="AB70" s="209"/>
      <c r="AC70" s="208"/>
      <c r="AD70" s="210"/>
      <c r="AE70" s="211"/>
      <c r="AF70" s="212"/>
      <c r="AG70" s="208"/>
      <c r="AH70" s="208"/>
      <c r="AI70" s="209"/>
      <c r="AJ70" s="208"/>
      <c r="AK70" s="208"/>
      <c r="AL70" s="213"/>
    </row>
    <row r="71" spans="1:38" ht="13.5" customHeight="1">
      <c r="A71" s="89"/>
      <c r="B71" s="214"/>
      <c r="C71" s="214"/>
      <c r="D71" s="214"/>
      <c r="E71" s="214"/>
      <c r="F71" s="214"/>
      <c r="G71" s="214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</row>
    <row r="72" spans="2:38" ht="13.5" customHeight="1">
      <c r="B72" s="214"/>
      <c r="C72" s="214"/>
      <c r="D72" s="214"/>
      <c r="E72" s="214"/>
      <c r="F72" s="214"/>
      <c r="G72" s="214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</row>
    <row r="73" spans="2:38" ht="13.5" customHeight="1">
      <c r="B73" s="214"/>
      <c r="C73" s="214"/>
      <c r="D73" s="214"/>
      <c r="E73" s="214"/>
      <c r="F73" s="214"/>
      <c r="G73" s="214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</row>
  </sheetData>
  <sheetProtection/>
  <mergeCells count="7">
    <mergeCell ref="AG1:AH1"/>
    <mergeCell ref="Y1:Z1"/>
    <mergeCell ref="AD1:AE1"/>
    <mergeCell ref="H3:J3"/>
    <mergeCell ref="K3:M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50">
      <selection activeCell="I57" sqref="I57"/>
    </sheetView>
  </sheetViews>
  <sheetFormatPr defaultColWidth="20.75390625" defaultRowHeight="24.75" customHeight="1"/>
  <cols>
    <col min="1" max="1" width="1.25" style="606" customWidth="1"/>
    <col min="2" max="2" width="11.125" style="606" customWidth="1"/>
    <col min="3" max="3" width="5.625" style="606" customWidth="1"/>
    <col min="4" max="4" width="3.875" style="607" customWidth="1"/>
    <col min="5" max="5" width="12.75390625" style="608" customWidth="1"/>
    <col min="6" max="16" width="11.125" style="608" customWidth="1"/>
    <col min="17" max="17" width="20.875" style="608" customWidth="1"/>
    <col min="18" max="18" width="13.00390625" style="606" customWidth="1"/>
    <col min="19" max="20" width="10.625" style="606" customWidth="1"/>
    <col min="21" max="16384" width="20.75390625" style="606" customWidth="1"/>
  </cols>
  <sheetData>
    <row r="1" spans="2:5" ht="24.75" customHeight="1">
      <c r="B1" s="617" t="s">
        <v>239</v>
      </c>
      <c r="E1" s="618"/>
    </row>
    <row r="2" ht="21" customHeight="1"/>
    <row r="3" ht="21" customHeight="1"/>
    <row r="4" spans="2:16" ht="28.5">
      <c r="B4" s="835" t="s">
        <v>196</v>
      </c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</row>
    <row r="5" ht="24" customHeight="1">
      <c r="B5" s="619"/>
    </row>
    <row r="6" spans="2:16" ht="24" customHeight="1">
      <c r="B6" s="836" t="s">
        <v>197</v>
      </c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</row>
    <row r="7" spans="2:16" ht="24" customHeight="1">
      <c r="B7" s="619" t="s">
        <v>27</v>
      </c>
      <c r="C7" s="619" t="s">
        <v>27</v>
      </c>
      <c r="D7" s="620"/>
      <c r="E7" s="621"/>
      <c r="F7" s="622"/>
      <c r="G7" s="622"/>
      <c r="H7" s="622"/>
      <c r="I7" s="622"/>
      <c r="J7" s="623"/>
      <c r="K7" s="624"/>
      <c r="L7" s="624"/>
      <c r="M7" s="625"/>
      <c r="N7" s="625"/>
      <c r="O7" s="625"/>
      <c r="P7" s="625"/>
    </row>
    <row r="8" spans="1:19" ht="15" thickBot="1">
      <c r="A8" s="626"/>
      <c r="B8" s="627"/>
      <c r="C8" s="627"/>
      <c r="D8" s="628"/>
      <c r="E8" s="629"/>
      <c r="F8" s="629"/>
      <c r="G8" s="629"/>
      <c r="H8" s="629"/>
      <c r="I8" s="629"/>
      <c r="J8" s="629"/>
      <c r="K8" s="629"/>
      <c r="L8" s="629"/>
      <c r="M8" s="630"/>
      <c r="N8" s="630"/>
      <c r="O8" s="630"/>
      <c r="P8" s="631" t="s">
        <v>198</v>
      </c>
      <c r="S8" s="607"/>
    </row>
    <row r="9" spans="2:17" ht="19.5" customHeight="1" thickTop="1">
      <c r="B9" s="837" t="s">
        <v>199</v>
      </c>
      <c r="C9" s="838"/>
      <c r="D9" s="632"/>
      <c r="E9" s="633" t="s">
        <v>218</v>
      </c>
      <c r="F9" s="634" t="s">
        <v>200</v>
      </c>
      <c r="G9" s="843" t="s">
        <v>201</v>
      </c>
      <c r="H9" s="635"/>
      <c r="I9" s="636" t="s">
        <v>202</v>
      </c>
      <c r="J9" s="637" t="s">
        <v>218</v>
      </c>
      <c r="K9" s="637" t="s">
        <v>218</v>
      </c>
      <c r="L9" s="636" t="s">
        <v>203</v>
      </c>
      <c r="M9" s="637" t="s">
        <v>218</v>
      </c>
      <c r="N9" s="637"/>
      <c r="O9" s="637" t="s">
        <v>218</v>
      </c>
      <c r="P9" s="635" t="s">
        <v>218</v>
      </c>
      <c r="Q9" s="609"/>
    </row>
    <row r="10" spans="1:17" ht="14.25">
      <c r="A10" s="626"/>
      <c r="B10" s="839"/>
      <c r="C10" s="840"/>
      <c r="D10" s="846" t="s">
        <v>227</v>
      </c>
      <c r="E10" s="847"/>
      <c r="F10" s="639" t="s">
        <v>204</v>
      </c>
      <c r="G10" s="844"/>
      <c r="H10" s="848" t="s">
        <v>205</v>
      </c>
      <c r="I10" s="640" t="s">
        <v>206</v>
      </c>
      <c r="J10" s="641" t="s">
        <v>228</v>
      </c>
      <c r="K10" s="639" t="s">
        <v>207</v>
      </c>
      <c r="L10" s="642" t="s">
        <v>206</v>
      </c>
      <c r="M10" s="643" t="s">
        <v>229</v>
      </c>
      <c r="N10" s="644"/>
      <c r="O10" s="643" t="s">
        <v>230</v>
      </c>
      <c r="P10" s="645"/>
      <c r="Q10" s="609"/>
    </row>
    <row r="11" spans="1:17" ht="15" thickBot="1">
      <c r="A11" s="626"/>
      <c r="B11" s="841"/>
      <c r="C11" s="842"/>
      <c r="D11" s="638"/>
      <c r="E11" s="646" t="s">
        <v>218</v>
      </c>
      <c r="F11" s="639" t="s">
        <v>231</v>
      </c>
      <c r="G11" s="845"/>
      <c r="H11" s="849"/>
      <c r="I11" s="640" t="s">
        <v>232</v>
      </c>
      <c r="J11" s="641" t="s">
        <v>233</v>
      </c>
      <c r="K11" s="639" t="s">
        <v>234</v>
      </c>
      <c r="L11" s="640" t="s">
        <v>235</v>
      </c>
      <c r="M11" s="641" t="s">
        <v>236</v>
      </c>
      <c r="N11" s="639" t="s">
        <v>208</v>
      </c>
      <c r="O11" s="647" t="s">
        <v>237</v>
      </c>
      <c r="P11" s="648" t="s">
        <v>208</v>
      </c>
      <c r="Q11" s="609"/>
    </row>
    <row r="12" spans="2:18" ht="33" customHeight="1" thickTop="1">
      <c r="B12" s="651" t="s">
        <v>209</v>
      </c>
      <c r="C12" s="652">
        <v>38991</v>
      </c>
      <c r="D12" s="715" t="s">
        <v>210</v>
      </c>
      <c r="E12" s="716">
        <v>2360218</v>
      </c>
      <c r="F12" s="717" t="s">
        <v>211</v>
      </c>
      <c r="G12" s="718" t="s">
        <v>219</v>
      </c>
      <c r="H12" s="719">
        <v>-0.21570020124126965</v>
      </c>
      <c r="I12" s="720" t="s">
        <v>211</v>
      </c>
      <c r="J12" s="721" t="s">
        <v>211</v>
      </c>
      <c r="K12" s="717" t="s">
        <v>211</v>
      </c>
      <c r="L12" s="720" t="s">
        <v>211</v>
      </c>
      <c r="M12" s="721" t="s">
        <v>211</v>
      </c>
      <c r="N12" s="717"/>
      <c r="O12" s="717" t="s">
        <v>211</v>
      </c>
      <c r="P12" s="722" t="s">
        <v>211</v>
      </c>
      <c r="Q12" s="609"/>
      <c r="R12" s="610"/>
    </row>
    <row r="13" spans="2:18" ht="33" customHeight="1" hidden="1">
      <c r="B13" s="653" t="s">
        <v>220</v>
      </c>
      <c r="C13" s="654" t="s">
        <v>220</v>
      </c>
      <c r="D13" s="688"/>
      <c r="E13" s="680">
        <v>2368591</v>
      </c>
      <c r="F13" s="643" t="s">
        <v>211</v>
      </c>
      <c r="G13" s="723">
        <v>3271</v>
      </c>
      <c r="H13" s="701">
        <v>0.14</v>
      </c>
      <c r="I13" s="691">
        <v>4685</v>
      </c>
      <c r="J13" s="692">
        <v>21989</v>
      </c>
      <c r="K13" s="724">
        <v>17304</v>
      </c>
      <c r="L13" s="691">
        <v>-1414</v>
      </c>
      <c r="M13" s="692">
        <v>136949</v>
      </c>
      <c r="N13" s="724"/>
      <c r="O13" s="690">
        <v>138363</v>
      </c>
      <c r="P13" s="693">
        <v>138363</v>
      </c>
      <c r="Q13" s="611"/>
      <c r="R13" s="606" t="e">
        <v>#REF!</v>
      </c>
    </row>
    <row r="14" spans="2:18" ht="33" customHeight="1" hidden="1">
      <c r="B14" s="653" t="s">
        <v>221</v>
      </c>
      <c r="C14" s="654" t="s">
        <v>221</v>
      </c>
      <c r="D14" s="688"/>
      <c r="E14" s="680">
        <v>2370280</v>
      </c>
      <c r="F14" s="643" t="s">
        <v>211</v>
      </c>
      <c r="G14" s="725">
        <v>1689</v>
      </c>
      <c r="H14" s="687">
        <v>0.0713082165726375</v>
      </c>
      <c r="I14" s="691">
        <v>4354</v>
      </c>
      <c r="J14" s="692">
        <v>21903</v>
      </c>
      <c r="K14" s="724">
        <v>17549</v>
      </c>
      <c r="L14" s="691">
        <v>-2665</v>
      </c>
      <c r="M14" s="692">
        <v>135593</v>
      </c>
      <c r="N14" s="724"/>
      <c r="O14" s="690">
        <v>138258</v>
      </c>
      <c r="P14" s="693">
        <v>138258</v>
      </c>
      <c r="Q14" s="611"/>
      <c r="R14" s="606" t="e">
        <v>#REF!</v>
      </c>
    </row>
    <row r="15" spans="2:18" ht="33" customHeight="1" hidden="1">
      <c r="B15" s="655" t="s">
        <v>222</v>
      </c>
      <c r="C15" s="656" t="s">
        <v>222</v>
      </c>
      <c r="D15" s="671"/>
      <c r="E15" s="672">
        <v>2371683</v>
      </c>
      <c r="F15" s="726" t="s">
        <v>211</v>
      </c>
      <c r="G15" s="727">
        <v>1403</v>
      </c>
      <c r="H15" s="682">
        <v>0.05919131916904332</v>
      </c>
      <c r="I15" s="674">
        <v>2964</v>
      </c>
      <c r="J15" s="695">
        <v>21067</v>
      </c>
      <c r="K15" s="705">
        <v>18103</v>
      </c>
      <c r="L15" s="674">
        <v>-1561</v>
      </c>
      <c r="M15" s="695">
        <v>134819</v>
      </c>
      <c r="N15" s="705"/>
      <c r="O15" s="673">
        <v>136380</v>
      </c>
      <c r="P15" s="696">
        <v>136380</v>
      </c>
      <c r="Q15" s="611"/>
      <c r="R15" s="606" t="e">
        <v>#REF!</v>
      </c>
    </row>
    <row r="16" spans="2:18" ht="33" customHeight="1" hidden="1">
      <c r="B16" s="655" t="s">
        <v>223</v>
      </c>
      <c r="C16" s="654" t="s">
        <v>223</v>
      </c>
      <c r="D16" s="671"/>
      <c r="E16" s="672">
        <v>2370985</v>
      </c>
      <c r="F16" s="726" t="s">
        <v>211</v>
      </c>
      <c r="G16" s="727">
        <v>-698</v>
      </c>
      <c r="H16" s="682">
        <v>-0.02943057735793527</v>
      </c>
      <c r="I16" s="674">
        <v>2304</v>
      </c>
      <c r="J16" s="695">
        <v>20625</v>
      </c>
      <c r="K16" s="705">
        <v>18321</v>
      </c>
      <c r="L16" s="674">
        <v>-3002</v>
      </c>
      <c r="M16" s="695">
        <v>130909</v>
      </c>
      <c r="N16" s="705"/>
      <c r="O16" s="673">
        <v>133911</v>
      </c>
      <c r="P16" s="696">
        <v>133911</v>
      </c>
      <c r="Q16" s="611"/>
      <c r="R16" s="606" t="e">
        <v>#REF!</v>
      </c>
    </row>
    <row r="17" spans="2:17" ht="33" customHeight="1" thickBot="1">
      <c r="B17" s="657" t="s">
        <v>224</v>
      </c>
      <c r="C17" s="658">
        <v>38991</v>
      </c>
      <c r="D17" s="728" t="s">
        <v>225</v>
      </c>
      <c r="E17" s="729">
        <v>2348165</v>
      </c>
      <c r="F17" s="730" t="s">
        <v>211</v>
      </c>
      <c r="G17" s="731" t="s">
        <v>212</v>
      </c>
      <c r="H17" s="732">
        <v>-0.510673166631218</v>
      </c>
      <c r="I17" s="733" t="s">
        <v>211</v>
      </c>
      <c r="J17" s="734" t="s">
        <v>211</v>
      </c>
      <c r="K17" s="735" t="s">
        <v>211</v>
      </c>
      <c r="L17" s="733" t="s">
        <v>211</v>
      </c>
      <c r="M17" s="734" t="s">
        <v>211</v>
      </c>
      <c r="N17" s="735"/>
      <c r="O17" s="730" t="s">
        <v>211</v>
      </c>
      <c r="P17" s="648" t="s">
        <v>211</v>
      </c>
      <c r="Q17" s="611"/>
    </row>
    <row r="18" spans="2:20" ht="33" customHeight="1" thickTop="1">
      <c r="B18" s="653"/>
      <c r="C18" s="659">
        <v>40118</v>
      </c>
      <c r="D18" s="679"/>
      <c r="E18" s="680">
        <v>2348475</v>
      </c>
      <c r="F18" s="681">
        <v>310</v>
      </c>
      <c r="G18" s="675">
        <v>7661</v>
      </c>
      <c r="H18" s="682">
        <v>0.32625475637359386</v>
      </c>
      <c r="I18" s="683">
        <v>-212</v>
      </c>
      <c r="J18" s="684">
        <v>1550</v>
      </c>
      <c r="K18" s="681">
        <v>1762</v>
      </c>
      <c r="L18" s="683">
        <v>522</v>
      </c>
      <c r="M18" s="684">
        <v>8209</v>
      </c>
      <c r="N18" s="681">
        <v>3871</v>
      </c>
      <c r="O18" s="681">
        <v>7687</v>
      </c>
      <c r="P18" s="685">
        <v>3295</v>
      </c>
      <c r="Q18" s="612"/>
      <c r="R18" s="606" t="b">
        <v>1</v>
      </c>
      <c r="S18" s="613"/>
      <c r="T18" s="614"/>
    </row>
    <row r="19" spans="2:20" ht="33" customHeight="1">
      <c r="B19" s="653"/>
      <c r="C19" s="659">
        <v>40148</v>
      </c>
      <c r="D19" s="686"/>
      <c r="E19" s="672">
        <v>2348490</v>
      </c>
      <c r="F19" s="677">
        <v>15</v>
      </c>
      <c r="G19" s="675">
        <v>7635</v>
      </c>
      <c r="H19" s="682">
        <v>0.3251475087994242</v>
      </c>
      <c r="I19" s="675">
        <v>-306</v>
      </c>
      <c r="J19" s="676">
        <v>1626</v>
      </c>
      <c r="K19" s="677">
        <v>1932</v>
      </c>
      <c r="L19" s="675">
        <v>321</v>
      </c>
      <c r="M19" s="676">
        <v>7116</v>
      </c>
      <c r="N19" s="677">
        <v>2651</v>
      </c>
      <c r="O19" s="677">
        <v>6795</v>
      </c>
      <c r="P19" s="678">
        <v>2372</v>
      </c>
      <c r="Q19" s="612"/>
      <c r="R19" s="606" t="b">
        <v>1</v>
      </c>
      <c r="S19" s="613"/>
      <c r="T19" s="614"/>
    </row>
    <row r="20" spans="2:20" ht="33" customHeight="1">
      <c r="B20" s="655" t="s">
        <v>213</v>
      </c>
      <c r="C20" s="659">
        <v>39814</v>
      </c>
      <c r="D20" s="665"/>
      <c r="E20" s="666">
        <v>2348387</v>
      </c>
      <c r="F20" s="669">
        <v>-103</v>
      </c>
      <c r="G20" s="675">
        <v>7639</v>
      </c>
      <c r="H20" s="682">
        <v>0.3253178545800657</v>
      </c>
      <c r="I20" s="667">
        <v>-339</v>
      </c>
      <c r="J20" s="668">
        <v>1550</v>
      </c>
      <c r="K20" s="669">
        <v>1889</v>
      </c>
      <c r="L20" s="667">
        <v>236</v>
      </c>
      <c r="M20" s="668">
        <v>6700</v>
      </c>
      <c r="N20" s="669">
        <v>2516</v>
      </c>
      <c r="O20" s="669">
        <v>6464</v>
      </c>
      <c r="P20" s="670">
        <v>2355</v>
      </c>
      <c r="Q20" s="612"/>
      <c r="R20" s="606" t="b">
        <v>1</v>
      </c>
      <c r="S20" s="613"/>
      <c r="T20" s="614"/>
    </row>
    <row r="21" spans="2:20" ht="33" customHeight="1">
      <c r="B21" s="653"/>
      <c r="C21" s="659">
        <v>39845</v>
      </c>
      <c r="D21" s="686"/>
      <c r="E21" s="672">
        <v>2347681</v>
      </c>
      <c r="F21" s="677">
        <v>-706</v>
      </c>
      <c r="G21" s="683">
        <v>7307</v>
      </c>
      <c r="H21" s="687">
        <v>0.3111791547868229</v>
      </c>
      <c r="I21" s="675">
        <v>-769</v>
      </c>
      <c r="J21" s="676">
        <v>1611</v>
      </c>
      <c r="K21" s="677">
        <v>2380</v>
      </c>
      <c r="L21" s="675">
        <v>63</v>
      </c>
      <c r="M21" s="676">
        <v>6000</v>
      </c>
      <c r="N21" s="677">
        <v>2445</v>
      </c>
      <c r="O21" s="677">
        <v>5937</v>
      </c>
      <c r="P21" s="678">
        <v>2382</v>
      </c>
      <c r="Q21" s="612"/>
      <c r="R21" s="606" t="b">
        <v>1</v>
      </c>
      <c r="S21" s="613"/>
      <c r="T21" s="614"/>
    </row>
    <row r="22" spans="2:20" ht="33" customHeight="1">
      <c r="B22" s="653"/>
      <c r="C22" s="659">
        <v>39873</v>
      </c>
      <c r="D22" s="671"/>
      <c r="E22" s="672">
        <v>2346853</v>
      </c>
      <c r="F22" s="677">
        <v>-828</v>
      </c>
      <c r="G22" s="683">
        <v>7239</v>
      </c>
      <c r="H22" s="687">
        <v>0.3056247363939152</v>
      </c>
      <c r="I22" s="675">
        <v>-356</v>
      </c>
      <c r="J22" s="676">
        <v>1476</v>
      </c>
      <c r="K22" s="677">
        <v>1832</v>
      </c>
      <c r="L22" s="675">
        <v>-472</v>
      </c>
      <c r="M22" s="676">
        <v>6494</v>
      </c>
      <c r="N22" s="677">
        <v>2493</v>
      </c>
      <c r="O22" s="677">
        <v>6966</v>
      </c>
      <c r="P22" s="678">
        <v>2755</v>
      </c>
      <c r="Q22" s="612"/>
      <c r="R22" s="606" t="b">
        <v>1</v>
      </c>
      <c r="S22" s="613"/>
      <c r="T22" s="614"/>
    </row>
    <row r="23" spans="2:20" ht="33" customHeight="1">
      <c r="B23" s="653"/>
      <c r="C23" s="660">
        <v>40634</v>
      </c>
      <c r="D23" s="688"/>
      <c r="E23" s="680">
        <v>2334062</v>
      </c>
      <c r="F23" s="681">
        <v>-12791</v>
      </c>
      <c r="G23" s="683">
        <v>-75</v>
      </c>
      <c r="H23" s="687">
        <v>-0.003213179003631749</v>
      </c>
      <c r="I23" s="683">
        <v>-5718</v>
      </c>
      <c r="J23" s="684">
        <v>1381</v>
      </c>
      <c r="K23" s="681">
        <v>7099</v>
      </c>
      <c r="L23" s="683">
        <v>-7073</v>
      </c>
      <c r="M23" s="684">
        <v>11060</v>
      </c>
      <c r="N23" s="681">
        <v>3838</v>
      </c>
      <c r="O23" s="681">
        <v>18133</v>
      </c>
      <c r="P23" s="685">
        <v>10622</v>
      </c>
      <c r="Q23" s="612"/>
      <c r="S23" s="613"/>
      <c r="T23" s="614"/>
    </row>
    <row r="24" spans="2:20" ht="33" customHeight="1">
      <c r="B24" s="653"/>
      <c r="C24" s="660">
        <v>40664</v>
      </c>
      <c r="D24" s="688"/>
      <c r="E24" s="680">
        <v>2324583</v>
      </c>
      <c r="F24" s="681">
        <v>-9479</v>
      </c>
      <c r="G24" s="683">
        <v>-13555</v>
      </c>
      <c r="H24" s="687">
        <v>-0.5797348146259973</v>
      </c>
      <c r="I24" s="683">
        <v>-3743</v>
      </c>
      <c r="J24" s="684">
        <v>1450</v>
      </c>
      <c r="K24" s="681">
        <v>5193</v>
      </c>
      <c r="L24" s="683">
        <v>-5736</v>
      </c>
      <c r="M24" s="684">
        <v>20353</v>
      </c>
      <c r="N24" s="681">
        <v>7485</v>
      </c>
      <c r="O24" s="681">
        <v>26089</v>
      </c>
      <c r="P24" s="685">
        <v>13224</v>
      </c>
      <c r="Q24" s="612"/>
      <c r="S24" s="613"/>
      <c r="T24" s="614"/>
    </row>
    <row r="25" spans="2:20" ht="33" customHeight="1">
      <c r="B25" s="653"/>
      <c r="C25" s="660">
        <v>40695</v>
      </c>
      <c r="D25" s="688"/>
      <c r="E25" s="680">
        <v>2323813</v>
      </c>
      <c r="F25" s="681">
        <v>-770</v>
      </c>
      <c r="G25" s="683">
        <v>-14334</v>
      </c>
      <c r="H25" s="687">
        <v>-0.6130495644627989</v>
      </c>
      <c r="I25" s="683">
        <v>-1094</v>
      </c>
      <c r="J25" s="684">
        <v>1704</v>
      </c>
      <c r="K25" s="681">
        <v>2798</v>
      </c>
      <c r="L25" s="683">
        <v>324</v>
      </c>
      <c r="M25" s="684">
        <v>16678</v>
      </c>
      <c r="N25" s="681">
        <v>6824</v>
      </c>
      <c r="O25" s="681">
        <v>16354</v>
      </c>
      <c r="P25" s="685">
        <v>6833</v>
      </c>
      <c r="Q25" s="612"/>
      <c r="S25" s="613"/>
      <c r="T25" s="614"/>
    </row>
    <row r="26" spans="2:20" ht="33" customHeight="1">
      <c r="B26" s="653"/>
      <c r="C26" s="660">
        <v>40725</v>
      </c>
      <c r="D26" s="688"/>
      <c r="E26" s="680">
        <v>2322398</v>
      </c>
      <c r="F26" s="681">
        <v>-1415</v>
      </c>
      <c r="G26" s="683">
        <v>-15074</v>
      </c>
      <c r="H26" s="687">
        <v>-0.6448847301700298</v>
      </c>
      <c r="I26" s="683">
        <v>-1113</v>
      </c>
      <c r="J26" s="684">
        <v>1566</v>
      </c>
      <c r="K26" s="681">
        <v>2679</v>
      </c>
      <c r="L26" s="683">
        <v>-302</v>
      </c>
      <c r="M26" s="684">
        <v>10969</v>
      </c>
      <c r="N26" s="681">
        <v>4134</v>
      </c>
      <c r="O26" s="681">
        <v>11271</v>
      </c>
      <c r="P26" s="685">
        <v>4483</v>
      </c>
      <c r="Q26" s="612"/>
      <c r="S26" s="613"/>
      <c r="T26" s="614"/>
    </row>
    <row r="27" spans="2:20" ht="33" customHeight="1">
      <c r="B27" s="653"/>
      <c r="C27" s="660">
        <v>40756</v>
      </c>
      <c r="D27" s="688"/>
      <c r="E27" s="680">
        <v>2321905</v>
      </c>
      <c r="F27" s="681">
        <v>-493</v>
      </c>
      <c r="G27" s="683">
        <v>-15453</v>
      </c>
      <c r="H27" s="687">
        <v>-0.6611310719196631</v>
      </c>
      <c r="I27" s="683">
        <v>-984</v>
      </c>
      <c r="J27" s="684">
        <v>1504</v>
      </c>
      <c r="K27" s="681">
        <v>2488</v>
      </c>
      <c r="L27" s="683">
        <v>491</v>
      </c>
      <c r="M27" s="684">
        <v>10568</v>
      </c>
      <c r="N27" s="681">
        <v>4906</v>
      </c>
      <c r="O27" s="681">
        <v>10077</v>
      </c>
      <c r="P27" s="685">
        <v>4417</v>
      </c>
      <c r="Q27" s="612"/>
      <c r="S27" s="613"/>
      <c r="T27" s="614"/>
    </row>
    <row r="28" spans="2:20" ht="33" customHeight="1">
      <c r="B28" s="653"/>
      <c r="C28" s="660">
        <v>40787</v>
      </c>
      <c r="D28" s="688"/>
      <c r="E28" s="680">
        <v>2323312</v>
      </c>
      <c r="F28" s="681">
        <v>1407</v>
      </c>
      <c r="G28" s="683">
        <v>-14200</v>
      </c>
      <c r="H28" s="687">
        <v>-0.6074835123841075</v>
      </c>
      <c r="I28" s="683">
        <v>-435</v>
      </c>
      <c r="J28" s="684">
        <v>1693</v>
      </c>
      <c r="K28" s="681">
        <v>2128</v>
      </c>
      <c r="L28" s="683">
        <v>1842</v>
      </c>
      <c r="M28" s="684">
        <v>10831</v>
      </c>
      <c r="N28" s="681">
        <v>5432</v>
      </c>
      <c r="O28" s="681">
        <v>8989</v>
      </c>
      <c r="P28" s="685">
        <v>3769</v>
      </c>
      <c r="Q28" s="612"/>
      <c r="S28" s="613"/>
      <c r="T28" s="614"/>
    </row>
    <row r="29" spans="2:21" ht="33" customHeight="1">
      <c r="B29" s="653"/>
      <c r="C29" s="660">
        <v>40817</v>
      </c>
      <c r="D29" s="688"/>
      <c r="E29" s="680">
        <v>2323224</v>
      </c>
      <c r="F29" s="681">
        <v>-88</v>
      </c>
      <c r="G29" s="683">
        <v>-24941</v>
      </c>
      <c r="H29" s="687">
        <v>-1.0621485287447858</v>
      </c>
      <c r="I29" s="683">
        <v>-277</v>
      </c>
      <c r="J29" s="684">
        <v>1568</v>
      </c>
      <c r="K29" s="681">
        <v>1845</v>
      </c>
      <c r="L29" s="683">
        <v>189</v>
      </c>
      <c r="M29" s="684">
        <v>8460</v>
      </c>
      <c r="N29" s="681">
        <v>3770</v>
      </c>
      <c r="O29" s="681">
        <v>8271</v>
      </c>
      <c r="P29" s="685">
        <v>3634</v>
      </c>
      <c r="Q29" s="615"/>
      <c r="R29" s="616"/>
      <c r="S29" s="616"/>
      <c r="T29" s="616"/>
      <c r="U29" s="616"/>
    </row>
    <row r="30" spans="1:17" s="616" customFormat="1" ht="33" customHeight="1">
      <c r="A30" s="606"/>
      <c r="B30" s="653"/>
      <c r="C30" s="660">
        <v>40848</v>
      </c>
      <c r="D30" s="688"/>
      <c r="E30" s="680">
        <v>2323990</v>
      </c>
      <c r="F30" s="681">
        <v>766</v>
      </c>
      <c r="G30" s="683">
        <v>-24485</v>
      </c>
      <c r="H30" s="687">
        <v>-1.0425914689319664</v>
      </c>
      <c r="I30" s="683">
        <v>-377</v>
      </c>
      <c r="J30" s="684">
        <v>1550</v>
      </c>
      <c r="K30" s="681">
        <v>1927</v>
      </c>
      <c r="L30" s="683">
        <v>1143</v>
      </c>
      <c r="M30" s="684">
        <v>8896</v>
      </c>
      <c r="N30" s="681">
        <v>4383</v>
      </c>
      <c r="O30" s="681">
        <v>7753</v>
      </c>
      <c r="P30" s="685">
        <v>3258</v>
      </c>
      <c r="Q30" s="615"/>
    </row>
    <row r="31" spans="1:17" s="616" customFormat="1" ht="33" customHeight="1">
      <c r="A31" s="606"/>
      <c r="B31" s="653"/>
      <c r="C31" s="660">
        <v>40878</v>
      </c>
      <c r="D31" s="688"/>
      <c r="E31" s="680">
        <v>2324492</v>
      </c>
      <c r="F31" s="681">
        <v>502</v>
      </c>
      <c r="G31" s="683">
        <v>-23998</v>
      </c>
      <c r="H31" s="687">
        <v>-1.021848081107435</v>
      </c>
      <c r="I31" s="683">
        <v>-323</v>
      </c>
      <c r="J31" s="684">
        <v>1524</v>
      </c>
      <c r="K31" s="681">
        <v>1847</v>
      </c>
      <c r="L31" s="683">
        <v>825</v>
      </c>
      <c r="M31" s="684">
        <v>7759</v>
      </c>
      <c r="N31" s="681">
        <v>3189</v>
      </c>
      <c r="O31" s="681">
        <v>6934</v>
      </c>
      <c r="P31" s="685">
        <v>2348</v>
      </c>
      <c r="Q31" s="615"/>
    </row>
    <row r="32" spans="2:16" ht="33" customHeight="1">
      <c r="B32" s="653" t="s">
        <v>226</v>
      </c>
      <c r="C32" s="660">
        <v>40909</v>
      </c>
      <c r="D32" s="688"/>
      <c r="E32" s="680">
        <v>2324211</v>
      </c>
      <c r="F32" s="681">
        <v>-281</v>
      </c>
      <c r="G32" s="683">
        <v>-24176</v>
      </c>
      <c r="H32" s="687">
        <v>-1.0294725698958478</v>
      </c>
      <c r="I32" s="683">
        <v>-747</v>
      </c>
      <c r="J32" s="684">
        <v>1147</v>
      </c>
      <c r="K32" s="681">
        <v>1894</v>
      </c>
      <c r="L32" s="683">
        <v>466</v>
      </c>
      <c r="M32" s="684">
        <v>6913</v>
      </c>
      <c r="N32" s="681">
        <v>2706</v>
      </c>
      <c r="O32" s="681">
        <v>6447</v>
      </c>
      <c r="P32" s="685">
        <v>2288</v>
      </c>
    </row>
    <row r="33" spans="2:16" ht="33" customHeight="1">
      <c r="B33" s="653"/>
      <c r="C33" s="660">
        <v>40940</v>
      </c>
      <c r="D33" s="688"/>
      <c r="E33" s="680">
        <v>2323929</v>
      </c>
      <c r="F33" s="681">
        <v>-282</v>
      </c>
      <c r="G33" s="683">
        <v>-23752</v>
      </c>
      <c r="H33" s="687">
        <v>-1.0117217799181404</v>
      </c>
      <c r="I33" s="683">
        <v>-720</v>
      </c>
      <c r="J33" s="684">
        <v>1589</v>
      </c>
      <c r="K33" s="681">
        <v>2309</v>
      </c>
      <c r="L33" s="683">
        <v>438</v>
      </c>
      <c r="M33" s="684">
        <v>6467</v>
      </c>
      <c r="N33" s="681">
        <v>2863</v>
      </c>
      <c r="O33" s="681">
        <v>6029</v>
      </c>
      <c r="P33" s="685">
        <v>2413</v>
      </c>
    </row>
    <row r="34" spans="2:16" ht="33" customHeight="1">
      <c r="B34" s="653"/>
      <c r="C34" s="660">
        <v>40969</v>
      </c>
      <c r="D34" s="688"/>
      <c r="E34" s="680">
        <v>2323874</v>
      </c>
      <c r="F34" s="681">
        <v>-55</v>
      </c>
      <c r="G34" s="683">
        <v>-22979</v>
      </c>
      <c r="H34" s="687">
        <v>-0.9791410028663917</v>
      </c>
      <c r="I34" s="683">
        <v>-565</v>
      </c>
      <c r="J34" s="684">
        <v>1512</v>
      </c>
      <c r="K34" s="681">
        <v>2077</v>
      </c>
      <c r="L34" s="683">
        <v>510</v>
      </c>
      <c r="M34" s="684">
        <v>7599</v>
      </c>
      <c r="N34" s="681">
        <v>3305</v>
      </c>
      <c r="O34" s="681">
        <v>7089</v>
      </c>
      <c r="P34" s="685">
        <v>2736</v>
      </c>
    </row>
    <row r="35" spans="2:16" ht="33" customHeight="1">
      <c r="B35" s="653"/>
      <c r="C35" s="660">
        <v>41000</v>
      </c>
      <c r="D35" s="688"/>
      <c r="E35" s="680">
        <v>2316283</v>
      </c>
      <c r="F35" s="681">
        <v>-7591</v>
      </c>
      <c r="G35" s="683">
        <v>-17779</v>
      </c>
      <c r="H35" s="687">
        <v>-0.7617192688111969</v>
      </c>
      <c r="I35" s="683">
        <v>-511</v>
      </c>
      <c r="J35" s="684">
        <v>1509</v>
      </c>
      <c r="K35" s="681">
        <v>2020</v>
      </c>
      <c r="L35" s="683">
        <v>-7080</v>
      </c>
      <c r="M35" s="684">
        <v>17218</v>
      </c>
      <c r="N35" s="681">
        <v>9234</v>
      </c>
      <c r="O35" s="681">
        <v>24298</v>
      </c>
      <c r="P35" s="685">
        <v>15187</v>
      </c>
    </row>
    <row r="36" spans="2:16" ht="33" customHeight="1">
      <c r="B36" s="653"/>
      <c r="C36" s="661">
        <v>41030</v>
      </c>
      <c r="D36" s="688"/>
      <c r="E36" s="689">
        <v>2322459</v>
      </c>
      <c r="F36" s="690">
        <v>6176</v>
      </c>
      <c r="G36" s="683">
        <v>-2124</v>
      </c>
      <c r="H36" s="687">
        <v>-0.09137122658128362</v>
      </c>
      <c r="I36" s="691">
        <v>-405</v>
      </c>
      <c r="J36" s="692">
        <v>1352</v>
      </c>
      <c r="K36" s="690">
        <v>1757</v>
      </c>
      <c r="L36" s="691">
        <v>6581</v>
      </c>
      <c r="M36" s="692">
        <v>20571</v>
      </c>
      <c r="N36" s="690">
        <v>12647</v>
      </c>
      <c r="O36" s="690">
        <v>13990</v>
      </c>
      <c r="P36" s="693">
        <v>7200</v>
      </c>
    </row>
    <row r="37" spans="2:16" ht="33" customHeight="1">
      <c r="B37" s="655"/>
      <c r="C37" s="662">
        <v>41061</v>
      </c>
      <c r="D37" s="671"/>
      <c r="E37" s="694">
        <v>2323944</v>
      </c>
      <c r="F37" s="673">
        <v>1485</v>
      </c>
      <c r="G37" s="675">
        <v>131</v>
      </c>
      <c r="H37" s="682">
        <v>0.00563728664914087</v>
      </c>
      <c r="I37" s="674">
        <v>-147</v>
      </c>
      <c r="J37" s="695">
        <v>1717</v>
      </c>
      <c r="K37" s="673">
        <v>1864</v>
      </c>
      <c r="L37" s="674">
        <v>1632</v>
      </c>
      <c r="M37" s="695">
        <v>9749</v>
      </c>
      <c r="N37" s="673">
        <v>4611</v>
      </c>
      <c r="O37" s="673">
        <v>8117</v>
      </c>
      <c r="P37" s="696">
        <v>3109</v>
      </c>
    </row>
    <row r="38" spans="2:16" ht="33" customHeight="1">
      <c r="B38" s="663"/>
      <c r="C38" s="664">
        <v>41091</v>
      </c>
      <c r="D38" s="697"/>
      <c r="E38" s="698">
        <v>2323946</v>
      </c>
      <c r="F38" s="699">
        <v>2</v>
      </c>
      <c r="G38" s="700">
        <v>1548</v>
      </c>
      <c r="H38" s="701">
        <v>0.06665524169414545</v>
      </c>
      <c r="I38" s="702">
        <v>-20</v>
      </c>
      <c r="J38" s="703">
        <v>1536</v>
      </c>
      <c r="K38" s="699">
        <v>1556</v>
      </c>
      <c r="L38" s="702">
        <v>22</v>
      </c>
      <c r="M38" s="703">
        <v>7899</v>
      </c>
      <c r="N38" s="699">
        <v>3480</v>
      </c>
      <c r="O38" s="699">
        <v>7877</v>
      </c>
      <c r="P38" s="704">
        <v>3346</v>
      </c>
    </row>
    <row r="39" spans="2:16" ht="33" customHeight="1">
      <c r="B39" s="653"/>
      <c r="C39" s="661">
        <v>41122</v>
      </c>
      <c r="D39" s="688"/>
      <c r="E39" s="689">
        <v>2324312</v>
      </c>
      <c r="F39" s="690">
        <v>366</v>
      </c>
      <c r="G39" s="683">
        <v>2407</v>
      </c>
      <c r="H39" s="687">
        <v>0.10366487862337175</v>
      </c>
      <c r="I39" s="691">
        <v>-92</v>
      </c>
      <c r="J39" s="692">
        <v>1612</v>
      </c>
      <c r="K39" s="690">
        <v>1704</v>
      </c>
      <c r="L39" s="691">
        <v>458</v>
      </c>
      <c r="M39" s="692">
        <v>8917</v>
      </c>
      <c r="N39" s="690">
        <v>4233</v>
      </c>
      <c r="O39" s="690">
        <v>8459</v>
      </c>
      <c r="P39" s="693">
        <v>3232</v>
      </c>
    </row>
    <row r="40" spans="2:16" ht="33" customHeight="1">
      <c r="B40" s="653"/>
      <c r="C40" s="661">
        <v>41153</v>
      </c>
      <c r="D40" s="688"/>
      <c r="E40" s="689">
        <v>2325193</v>
      </c>
      <c r="F40" s="690">
        <v>881</v>
      </c>
      <c r="G40" s="683">
        <v>1881</v>
      </c>
      <c r="H40" s="687">
        <v>0.08096200596389981</v>
      </c>
      <c r="I40" s="691">
        <v>-98</v>
      </c>
      <c r="J40" s="692">
        <v>1678</v>
      </c>
      <c r="K40" s="690">
        <v>1776</v>
      </c>
      <c r="L40" s="691">
        <v>979</v>
      </c>
      <c r="M40" s="692">
        <v>8563</v>
      </c>
      <c r="N40" s="690">
        <v>3979</v>
      </c>
      <c r="O40" s="690">
        <v>7584</v>
      </c>
      <c r="P40" s="693">
        <v>3125</v>
      </c>
    </row>
    <row r="41" spans="2:16" ht="33" customHeight="1">
      <c r="B41" s="655"/>
      <c r="C41" s="662">
        <v>41183</v>
      </c>
      <c r="D41" s="671"/>
      <c r="E41" s="694">
        <v>2325407</v>
      </c>
      <c r="F41" s="673">
        <v>214</v>
      </c>
      <c r="G41" s="675">
        <v>2183</v>
      </c>
      <c r="H41" s="682">
        <v>0.09396424968061624</v>
      </c>
      <c r="I41" s="674">
        <v>-19</v>
      </c>
      <c r="J41" s="695">
        <v>1503</v>
      </c>
      <c r="K41" s="673">
        <v>1522</v>
      </c>
      <c r="L41" s="674">
        <v>233</v>
      </c>
      <c r="M41" s="695">
        <v>7045</v>
      </c>
      <c r="N41" s="673">
        <v>3343</v>
      </c>
      <c r="O41" s="673">
        <v>6812</v>
      </c>
      <c r="P41" s="696">
        <v>2961</v>
      </c>
    </row>
    <row r="42" spans="2:20" ht="33" customHeight="1">
      <c r="B42" s="663"/>
      <c r="C42" s="736">
        <v>41214</v>
      </c>
      <c r="D42" s="737"/>
      <c r="E42" s="738">
        <v>2326715</v>
      </c>
      <c r="F42" s="739">
        <v>1308</v>
      </c>
      <c r="G42" s="667">
        <v>2725</v>
      </c>
      <c r="H42" s="740">
        <v>0.11725523775919862</v>
      </c>
      <c r="I42" s="700">
        <v>-219</v>
      </c>
      <c r="J42" s="741">
        <v>1776</v>
      </c>
      <c r="K42" s="739">
        <v>1995</v>
      </c>
      <c r="L42" s="700">
        <v>1527</v>
      </c>
      <c r="M42" s="741">
        <v>9623</v>
      </c>
      <c r="N42" s="739">
        <v>4605</v>
      </c>
      <c r="O42" s="739">
        <v>8096</v>
      </c>
      <c r="P42" s="742">
        <v>3218</v>
      </c>
      <c r="Q42" s="612"/>
      <c r="R42" s="606" t="b">
        <v>1</v>
      </c>
      <c r="S42" s="613"/>
      <c r="T42" s="614"/>
    </row>
    <row r="43" spans="2:20" ht="33" customHeight="1">
      <c r="B43" s="653"/>
      <c r="C43" s="659">
        <v>41244</v>
      </c>
      <c r="D43" s="686"/>
      <c r="E43" s="672">
        <v>2326957</v>
      </c>
      <c r="F43" s="677">
        <v>242</v>
      </c>
      <c r="G43" s="675">
        <v>2465</v>
      </c>
      <c r="H43" s="682">
        <v>0.10604467556782299</v>
      </c>
      <c r="I43" s="675">
        <v>-393</v>
      </c>
      <c r="J43" s="676">
        <v>1502</v>
      </c>
      <c r="K43" s="677">
        <v>1895</v>
      </c>
      <c r="L43" s="675">
        <v>635</v>
      </c>
      <c r="M43" s="676">
        <v>7281</v>
      </c>
      <c r="N43" s="677">
        <v>2925</v>
      </c>
      <c r="O43" s="677">
        <v>6646</v>
      </c>
      <c r="P43" s="678">
        <v>2283</v>
      </c>
      <c r="Q43" s="612"/>
      <c r="R43" s="606" t="b">
        <v>1</v>
      </c>
      <c r="S43" s="613"/>
      <c r="T43" s="614"/>
    </row>
    <row r="44" spans="2:20" ht="33" customHeight="1">
      <c r="B44" s="653" t="s">
        <v>251</v>
      </c>
      <c r="C44" s="659">
        <v>41275</v>
      </c>
      <c r="D44" s="679"/>
      <c r="E44" s="680">
        <v>2326696</v>
      </c>
      <c r="F44" s="681">
        <v>-261</v>
      </c>
      <c r="G44" s="675">
        <v>2485</v>
      </c>
      <c r="H44" s="682">
        <v>0.10691800357196485</v>
      </c>
      <c r="I44" s="683">
        <v>-398</v>
      </c>
      <c r="J44" s="684">
        <v>1489</v>
      </c>
      <c r="K44" s="681">
        <v>1887</v>
      </c>
      <c r="L44" s="683">
        <v>137</v>
      </c>
      <c r="M44" s="684">
        <v>6821</v>
      </c>
      <c r="N44" s="681">
        <v>2505</v>
      </c>
      <c r="O44" s="681">
        <v>6684</v>
      </c>
      <c r="P44" s="685">
        <v>2238</v>
      </c>
      <c r="Q44" s="612"/>
      <c r="R44" s="606" t="b">
        <v>1</v>
      </c>
      <c r="S44" s="613"/>
      <c r="T44" s="614"/>
    </row>
    <row r="45" spans="2:20" ht="33" customHeight="1">
      <c r="B45" s="653"/>
      <c r="C45" s="659">
        <v>41306</v>
      </c>
      <c r="D45" s="686"/>
      <c r="E45" s="672">
        <v>2326591</v>
      </c>
      <c r="F45" s="677">
        <v>-105</v>
      </c>
      <c r="G45" s="675">
        <v>2662</v>
      </c>
      <c r="H45" s="682">
        <v>0.11454738935656</v>
      </c>
      <c r="I45" s="675">
        <v>-657</v>
      </c>
      <c r="J45" s="676">
        <v>1706</v>
      </c>
      <c r="K45" s="677">
        <v>2363</v>
      </c>
      <c r="L45" s="675">
        <v>552</v>
      </c>
      <c r="M45" s="676">
        <v>6589</v>
      </c>
      <c r="N45" s="677">
        <v>2952</v>
      </c>
      <c r="O45" s="677">
        <v>6037</v>
      </c>
      <c r="P45" s="678">
        <v>2250</v>
      </c>
      <c r="Q45" s="612"/>
      <c r="R45" s="606" t="b">
        <v>1</v>
      </c>
      <c r="S45" s="613"/>
      <c r="T45" s="614"/>
    </row>
    <row r="46" spans="2:20" ht="33" customHeight="1">
      <c r="B46" s="653"/>
      <c r="C46" s="659">
        <v>41334</v>
      </c>
      <c r="D46" s="679"/>
      <c r="E46" s="680">
        <v>2326202</v>
      </c>
      <c r="F46" s="681">
        <v>-389</v>
      </c>
      <c r="G46" s="675">
        <v>2328</v>
      </c>
      <c r="H46" s="682">
        <v>0.1001775483524494</v>
      </c>
      <c r="I46" s="683">
        <v>-550</v>
      </c>
      <c r="J46" s="684">
        <v>1413</v>
      </c>
      <c r="K46" s="681">
        <v>1963</v>
      </c>
      <c r="L46" s="683">
        <v>161</v>
      </c>
      <c r="M46" s="684">
        <v>6522</v>
      </c>
      <c r="N46" s="681">
        <v>2646</v>
      </c>
      <c r="O46" s="681">
        <v>6361</v>
      </c>
      <c r="P46" s="685">
        <v>2478</v>
      </c>
      <c r="Q46" s="612"/>
      <c r="R46" s="606" t="b">
        <v>1</v>
      </c>
      <c r="S46" s="613"/>
      <c r="T46" s="614"/>
    </row>
    <row r="47" spans="2:20" ht="33" customHeight="1">
      <c r="B47" s="653"/>
      <c r="C47" s="659">
        <v>41365</v>
      </c>
      <c r="D47" s="686"/>
      <c r="E47" s="672">
        <v>2318284</v>
      </c>
      <c r="F47" s="677">
        <v>-7918</v>
      </c>
      <c r="G47" s="675">
        <v>2001</v>
      </c>
      <c r="H47" s="682">
        <v>0.08638840763412761</v>
      </c>
      <c r="I47" s="675">
        <v>-303</v>
      </c>
      <c r="J47" s="676">
        <v>1501</v>
      </c>
      <c r="K47" s="677">
        <v>1804</v>
      </c>
      <c r="L47" s="675">
        <v>-7615</v>
      </c>
      <c r="M47" s="676">
        <v>17201</v>
      </c>
      <c r="N47" s="677">
        <v>9135</v>
      </c>
      <c r="O47" s="677">
        <v>24816</v>
      </c>
      <c r="P47" s="678">
        <v>15215</v>
      </c>
      <c r="Q47" s="612"/>
      <c r="R47" s="606" t="b">
        <v>1</v>
      </c>
      <c r="S47" s="613"/>
      <c r="T47" s="614"/>
    </row>
    <row r="48" spans="2:20" ht="33" customHeight="1">
      <c r="B48" s="653"/>
      <c r="C48" s="659">
        <v>41395</v>
      </c>
      <c r="D48" s="679"/>
      <c r="E48" s="680">
        <v>2325759</v>
      </c>
      <c r="F48" s="681">
        <v>7475</v>
      </c>
      <c r="G48" s="675">
        <v>3300</v>
      </c>
      <c r="H48" s="682">
        <v>0.1363210287027672</v>
      </c>
      <c r="I48" s="683">
        <v>-374</v>
      </c>
      <c r="J48" s="684">
        <v>1518</v>
      </c>
      <c r="K48" s="681">
        <v>1892</v>
      </c>
      <c r="L48" s="683">
        <v>7849</v>
      </c>
      <c r="M48" s="684">
        <v>22212</v>
      </c>
      <c r="N48" s="681">
        <v>13120</v>
      </c>
      <c r="O48" s="681">
        <v>14363</v>
      </c>
      <c r="P48" s="685">
        <v>6752</v>
      </c>
      <c r="Q48" s="612"/>
      <c r="R48" s="606" t="b">
        <v>1</v>
      </c>
      <c r="S48" s="613"/>
      <c r="T48" s="614"/>
    </row>
    <row r="49" spans="2:20" ht="33" customHeight="1">
      <c r="B49" s="653"/>
      <c r="C49" s="659">
        <v>41426</v>
      </c>
      <c r="D49" s="686"/>
      <c r="E49" s="672">
        <v>2326702</v>
      </c>
      <c r="F49" s="677">
        <v>943</v>
      </c>
      <c r="G49" s="675">
        <v>2758</v>
      </c>
      <c r="H49" s="682">
        <v>0.11867755849538544</v>
      </c>
      <c r="I49" s="675">
        <v>-187</v>
      </c>
      <c r="J49" s="676">
        <v>1696</v>
      </c>
      <c r="K49" s="677">
        <v>1883</v>
      </c>
      <c r="L49" s="675">
        <v>1130</v>
      </c>
      <c r="M49" s="676">
        <v>9086</v>
      </c>
      <c r="N49" s="677">
        <v>4101</v>
      </c>
      <c r="O49" s="677">
        <v>7956</v>
      </c>
      <c r="P49" s="678">
        <v>2986</v>
      </c>
      <c r="Q49" s="612"/>
      <c r="R49" s="606" t="b">
        <v>1</v>
      </c>
      <c r="S49" s="613"/>
      <c r="T49" s="614"/>
    </row>
    <row r="50" spans="2:20" ht="33" customHeight="1">
      <c r="B50" s="653"/>
      <c r="C50" s="659">
        <v>41456</v>
      </c>
      <c r="D50" s="679"/>
      <c r="E50" s="680">
        <v>2326910</v>
      </c>
      <c r="F50" s="681">
        <v>208</v>
      </c>
      <c r="G50" s="675">
        <v>2964</v>
      </c>
      <c r="H50" s="682">
        <v>0.12754168986714837</v>
      </c>
      <c r="I50" s="683">
        <v>-103</v>
      </c>
      <c r="J50" s="684">
        <v>1444</v>
      </c>
      <c r="K50" s="681">
        <v>1547</v>
      </c>
      <c r="L50" s="683">
        <v>311</v>
      </c>
      <c r="M50" s="684">
        <v>7268</v>
      </c>
      <c r="N50" s="681">
        <v>3032</v>
      </c>
      <c r="O50" s="681">
        <v>6957</v>
      </c>
      <c r="P50" s="685">
        <v>2717</v>
      </c>
      <c r="Q50" s="612"/>
      <c r="R50" s="606" t="b">
        <v>1</v>
      </c>
      <c r="S50" s="613"/>
      <c r="T50" s="614"/>
    </row>
    <row r="51" spans="2:20" ht="33" customHeight="1">
      <c r="B51" s="653"/>
      <c r="C51" s="659">
        <v>41487</v>
      </c>
      <c r="D51" s="686"/>
      <c r="E51" s="672">
        <v>2327531</v>
      </c>
      <c r="F51" s="677">
        <v>621</v>
      </c>
      <c r="G51" s="675">
        <v>3219</v>
      </c>
      <c r="H51" s="682">
        <v>0.1384925947979445</v>
      </c>
      <c r="I51" s="675">
        <v>-43</v>
      </c>
      <c r="J51" s="676">
        <v>1685</v>
      </c>
      <c r="K51" s="677">
        <v>1728</v>
      </c>
      <c r="L51" s="675">
        <v>664</v>
      </c>
      <c r="M51" s="676">
        <v>9617</v>
      </c>
      <c r="N51" s="677">
        <v>4290</v>
      </c>
      <c r="O51" s="677">
        <v>8953</v>
      </c>
      <c r="P51" s="678">
        <v>3574</v>
      </c>
      <c r="Q51" s="612"/>
      <c r="R51" s="606" t="b">
        <v>1</v>
      </c>
      <c r="S51" s="613"/>
      <c r="T51" s="614"/>
    </row>
    <row r="52" spans="2:20" ht="33" customHeight="1" thickBot="1">
      <c r="B52" s="653"/>
      <c r="C52" s="660">
        <v>41518</v>
      </c>
      <c r="D52" s="679"/>
      <c r="E52" s="680">
        <v>2328151</v>
      </c>
      <c r="F52" s="681">
        <v>620</v>
      </c>
      <c r="G52" s="683">
        <v>2958</v>
      </c>
      <c r="H52" s="687">
        <v>0.1272152462182709</v>
      </c>
      <c r="I52" s="683">
        <v>-30</v>
      </c>
      <c r="J52" s="684">
        <v>1700</v>
      </c>
      <c r="K52" s="681">
        <v>1730</v>
      </c>
      <c r="L52" s="683">
        <v>650</v>
      </c>
      <c r="M52" s="684">
        <v>8374</v>
      </c>
      <c r="N52" s="681">
        <v>3813</v>
      </c>
      <c r="O52" s="681">
        <v>7724</v>
      </c>
      <c r="P52" s="685">
        <v>3158</v>
      </c>
      <c r="Q52" s="612"/>
      <c r="R52" s="606" t="b">
        <v>1</v>
      </c>
      <c r="S52" s="613"/>
      <c r="T52" s="614"/>
    </row>
    <row r="53" spans="2:20" ht="33" customHeight="1" thickBot="1" thickTop="1">
      <c r="B53" s="706"/>
      <c r="C53" s="707">
        <v>41183</v>
      </c>
      <c r="D53" s="708"/>
      <c r="E53" s="709">
        <v>2328143</v>
      </c>
      <c r="F53" s="710">
        <v>-8</v>
      </c>
      <c r="G53" s="711">
        <v>2736</v>
      </c>
      <c r="H53" s="712">
        <v>0.11765682308516316</v>
      </c>
      <c r="I53" s="711">
        <v>-92</v>
      </c>
      <c r="J53" s="713">
        <v>1714</v>
      </c>
      <c r="K53" s="710">
        <v>1806</v>
      </c>
      <c r="L53" s="711">
        <v>84</v>
      </c>
      <c r="M53" s="713">
        <v>7773</v>
      </c>
      <c r="N53" s="710">
        <v>3538</v>
      </c>
      <c r="O53" s="710">
        <v>7689</v>
      </c>
      <c r="P53" s="714">
        <v>3298</v>
      </c>
      <c r="Q53" s="612"/>
      <c r="R53" s="606" t="b">
        <v>1</v>
      </c>
      <c r="S53" s="613"/>
      <c r="T53" s="614"/>
    </row>
    <row r="54" spans="1:16" ht="24.75" customHeight="1" thickTop="1">
      <c r="A54" s="616"/>
      <c r="B54" s="649" t="s">
        <v>215</v>
      </c>
      <c r="C54" s="649"/>
      <c r="D54" s="650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</row>
    <row r="55" spans="1:16" ht="24.75" customHeight="1">
      <c r="A55" s="616"/>
      <c r="B55" s="649" t="s">
        <v>238</v>
      </c>
      <c r="C55" s="649"/>
      <c r="D55" s="650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2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4" right="0.4" top="0.3937007874015748" bottom="0.03937007874015748" header="0.4724409448818898" footer="0.1968503937007874"/>
  <pageSetup blackAndWhite="1" fitToHeight="1" fitToWidth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2013-12-25T02:45:32Z</cp:lastPrinted>
  <dcterms:created xsi:type="dcterms:W3CDTF">2006-11-30T00:10:34Z</dcterms:created>
  <dcterms:modified xsi:type="dcterms:W3CDTF">2018-12-26T02:32:25Z</dcterms:modified>
  <cp:category/>
  <cp:version/>
  <cp:contentType/>
  <cp:contentStatus/>
</cp:coreProperties>
</file>