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組織" sheetId="1" r:id="rId1"/>
    <sheet name="事業１" sheetId="2" r:id="rId2"/>
    <sheet name="事業２" sheetId="3" r:id="rId3"/>
    <sheet name="貸借" sheetId="4" r:id="rId4"/>
    <sheet name="損益" sheetId="5" r:id="rId5"/>
  </sheets>
  <definedNames>
    <definedName name="_Regression_Int" localSheetId="2" hidden="1">1</definedName>
    <definedName name="_Regression_Int" localSheetId="4" hidden="1">1</definedName>
    <definedName name="_Regression_Int" localSheetId="3" hidden="1">1</definedName>
    <definedName name="ｐ">'事業１'!$B:$C</definedName>
    <definedName name="_xlnm.Print_Area" localSheetId="1">'事業１'!$A$1:$BU$12</definedName>
    <definedName name="_xlnm.Print_Area" localSheetId="2">'事業２'!$A$1:$BW$12</definedName>
    <definedName name="_xlnm.Print_Area" localSheetId="0">'組織'!$A$1:$AY$21</definedName>
    <definedName name="_xlnm.Print_Area" localSheetId="4">'損益'!$A$1:$BI$12</definedName>
    <definedName name="_xlnm.Print_Area" localSheetId="3">'貸借'!$A$1:$CS$12</definedName>
    <definedName name="Print_Area_MI" localSheetId="1">'事業１'!$Y$8:$AK$12</definedName>
    <definedName name="Print_Area_MI" localSheetId="2">'事業２'!#REF!</definedName>
    <definedName name="Print_Area_MI" localSheetId="0">'組織'!$AI$15:$AX$19</definedName>
    <definedName name="Print_Area_MI" localSheetId="4">'損益'!#REF!</definedName>
    <definedName name="Print_Area_MI" localSheetId="3">'貸借'!#REF!</definedName>
    <definedName name="PRINT_AREA_MI">#REF!</definedName>
    <definedName name="_xlnm.Print_Titles" localSheetId="1">'事業１'!$1:$5</definedName>
    <definedName name="_xlnm.Print_Titles" localSheetId="2">'事業２'!$1:$5</definedName>
    <definedName name="_xlnm.Print_Titles" localSheetId="0">'組織'!$2:$12</definedName>
    <definedName name="_xlnm.Print_Titles" localSheetId="4">'損益'!$1:$5</definedName>
    <definedName name="_xlnm.Print_Titles" localSheetId="3">'貸借'!$1:$5</definedName>
    <definedName name="Print_Titles_MI" localSheetId="1">'事業１'!$B:$C</definedName>
    <definedName name="Print_Titles_MI" localSheetId="2">'事業２'!$B:$C</definedName>
    <definedName name="Print_Titles_MI" localSheetId="0">'組織'!$B:$C</definedName>
    <definedName name="Print_Titles_MI" localSheetId="4">'損益'!$B:$C</definedName>
    <definedName name="Print_Titles_MI" localSheetId="3">'貸借'!$B:$C</definedName>
    <definedName name="PRINT_TITLES_MI">#REF!</definedName>
    <definedName name="ｵ">'組織'!$B:$C</definedName>
    <definedName name="固定資産">'貸借'!$AK$6:$AK$12</definedName>
    <definedName name="購買扱い">'事業１'!$BT$6:$BT$12</definedName>
    <definedName name="事業管理費">'損益'!$AS$4:$AS$12</definedName>
    <definedName name="事業総利益">'損益'!$AN$5:$AN$12</definedName>
    <definedName name="自己資本">'貸借'!$CQ$6:$CQ$12</definedName>
    <definedName name="出資金">'貸借'!$CF$6:$CF$12</definedName>
    <definedName name="職員数1" localSheetId="0">'組織'!$AU$13:$AU$14</definedName>
    <definedName name="職員数1">#REF!</definedName>
    <definedName name="職員数2" localSheetId="0">'組織'!$AU$15:$AU$19</definedName>
    <definedName name="職員数2">#REF!</definedName>
    <definedName name="組合員1" localSheetId="0">'組織'!$Y$13:$Y$14</definedName>
    <definedName name="組合員1">#REF!</definedName>
    <definedName name="組合員2" localSheetId="0">'組織'!$Y$15:$Y$19</definedName>
    <definedName name="組合員2">#REF!</definedName>
    <definedName name="総資本">'貸借'!$CR$6:$CR$12</definedName>
    <definedName name="貸出金">'貸借'!#REF!</definedName>
    <definedName name="貯金">'貸借'!$AR$6:$AR$12</definedName>
    <definedName name="販売扱い">'事業２'!$AB$6:$AB$12</definedName>
    <definedName name="預_____金">'貸借'!#REF!</definedName>
    <definedName name="預金">'貸借'!#REF!</definedName>
  </definedNames>
  <calcPr fullCalcOnLoad="1"/>
</workbook>
</file>

<file path=xl/comments3.xml><?xml version="1.0" encoding="utf-8"?>
<comments xmlns="http://schemas.openxmlformats.org/spreadsheetml/2006/main">
  <authors>
    <author>宮城県</author>
  </authors>
  <commentList>
    <comment ref="BD6" authorId="0">
      <text>
        <r>
          <rPr>
            <b/>
            <sz val="9"/>
            <rFont val="MS P ゴシック"/>
            <family val="3"/>
          </rPr>
          <t xml:space="preserve">宮城県:
</t>
        </r>
        <r>
          <rPr>
            <sz val="9"/>
            <rFont val="MS P ゴシック"/>
            <family val="3"/>
          </rPr>
          <t>業務報告書P47
なまこ+あわびの金額</t>
        </r>
      </text>
    </comment>
  </commentList>
</comments>
</file>

<file path=xl/sharedStrings.xml><?xml version="1.0" encoding="utf-8"?>
<sst xmlns="http://schemas.openxmlformats.org/spreadsheetml/2006/main" count="764" uniqueCount="331">
  <si>
    <t>総代会</t>
  </si>
  <si>
    <t>地</t>
  </si>
  <si>
    <t>無</t>
  </si>
  <si>
    <t>　</t>
  </si>
  <si>
    <t>従事者</t>
  </si>
  <si>
    <t>有</t>
  </si>
  <si>
    <t>監事</t>
  </si>
  <si>
    <t>合計</t>
  </si>
  <si>
    <t>信用</t>
  </si>
  <si>
    <t>共済</t>
  </si>
  <si>
    <t>購買</t>
  </si>
  <si>
    <t>区</t>
  </si>
  <si>
    <t>合     計</t>
  </si>
  <si>
    <t>本年度新規契約高</t>
  </si>
  <si>
    <t>計</t>
  </si>
  <si>
    <t>当座性</t>
  </si>
  <si>
    <t>定期性</t>
  </si>
  <si>
    <t>件数</t>
  </si>
  <si>
    <t>共済金額</t>
  </si>
  <si>
    <t>共済掛金</t>
  </si>
  <si>
    <t>受入高</t>
  </si>
  <si>
    <t>うち系統分</t>
  </si>
  <si>
    <t>供給高</t>
  </si>
  <si>
    <t>その他</t>
  </si>
  <si>
    <t>食用</t>
  </si>
  <si>
    <t>餌料</t>
  </si>
  <si>
    <t>金額</t>
  </si>
  <si>
    <t>定置</t>
  </si>
  <si>
    <t>旋網</t>
  </si>
  <si>
    <t>魚類</t>
  </si>
  <si>
    <t>貝類</t>
  </si>
  <si>
    <t>鮮魚類</t>
  </si>
  <si>
    <t>海藻類</t>
  </si>
  <si>
    <t>冷凍品</t>
  </si>
  <si>
    <t>負債合計</t>
  </si>
  <si>
    <t>出資金</t>
  </si>
  <si>
    <t>棚卸資産</t>
  </si>
  <si>
    <t>土    地</t>
  </si>
  <si>
    <t>外部出資</t>
  </si>
  <si>
    <t>資産合計</t>
  </si>
  <si>
    <t>小計</t>
  </si>
  <si>
    <t>共済資金</t>
  </si>
  <si>
    <t>支払手形</t>
  </si>
  <si>
    <t>事業収益</t>
  </si>
  <si>
    <t>事業直接費</t>
  </si>
  <si>
    <t>事業総利益</t>
  </si>
  <si>
    <t>収支差額</t>
  </si>
  <si>
    <t>事業管理費</t>
  </si>
  <si>
    <t>うち人件費</t>
  </si>
  <si>
    <t>事業利益</t>
  </si>
  <si>
    <t>事業外収益</t>
  </si>
  <si>
    <t>特別利益</t>
  </si>
  <si>
    <t>特別損失</t>
  </si>
  <si>
    <t>② 共済事業</t>
  </si>
  <si>
    <t>③ 購買事業</t>
  </si>
  <si>
    <t>(石巻計)</t>
  </si>
  <si>
    <t>塩釜市</t>
  </si>
  <si>
    <t>牡鹿</t>
  </si>
  <si>
    <t>石巻市</t>
  </si>
  <si>
    <t>合計</t>
  </si>
  <si>
    <t>漁民</t>
  </si>
  <si>
    <t>漁　民</t>
  </si>
  <si>
    <t>部門別職員数</t>
  </si>
  <si>
    <t>事業年度</t>
  </si>
  <si>
    <t>販売</t>
  </si>
  <si>
    <t>合    計</t>
  </si>
  <si>
    <t>受託販売取扱高</t>
  </si>
  <si>
    <t>冷凍品販売高</t>
  </si>
  <si>
    <t>加工販売高</t>
  </si>
  <si>
    <t>受託加工取扱高</t>
  </si>
  <si>
    <t>漁船漁業</t>
  </si>
  <si>
    <t>養殖漁業</t>
  </si>
  <si>
    <t>その他の
漁　　業</t>
  </si>
  <si>
    <t>遊漁
船業</t>
  </si>
  <si>
    <t>海釣り
施設</t>
  </si>
  <si>
    <t>潮干
狩場</t>
  </si>
  <si>
    <t>ﾀﾞｲﾋﾞﾝ
ｸﾞ案内</t>
  </si>
  <si>
    <t>その他</t>
  </si>
  <si>
    <t>倉庫
保管
事業</t>
  </si>
  <si>
    <t>漁業
無線
事業</t>
  </si>
  <si>
    <t>その他
利用
事業</t>
  </si>
  <si>
    <t>指導
事業</t>
  </si>
  <si>
    <t>生鮮魚貝藻類</t>
  </si>
  <si>
    <t>合計</t>
  </si>
  <si>
    <t>貯金</t>
  </si>
  <si>
    <t>貸出金</t>
  </si>
  <si>
    <t>普通厚生共済</t>
  </si>
  <si>
    <t>生活総合共済</t>
  </si>
  <si>
    <t>漁業者老齢福祉共済</t>
  </si>
  <si>
    <t>石油類</t>
  </si>
  <si>
    <t>資材類</t>
  </si>
  <si>
    <t>生活用品</t>
  </si>
  <si>
    <t>組合名</t>
  </si>
  <si>
    <t>共済事業資産</t>
  </si>
  <si>
    <t>固　　　定　　　資　　　産</t>
  </si>
  <si>
    <t>繰延
資産</t>
  </si>
  <si>
    <t>繰延
税金
資産</t>
  </si>
  <si>
    <t>共済事業負債</t>
  </si>
  <si>
    <t>繰延
税金
負債</t>
  </si>
  <si>
    <t>再評価
に係る
繰延税
金負債</t>
  </si>
  <si>
    <t>未収共済
付加収入</t>
  </si>
  <si>
    <t>その他の
流動資産</t>
  </si>
  <si>
    <t>建  設
仮勘定</t>
  </si>
  <si>
    <t>無形固
定資産</t>
  </si>
  <si>
    <t>借入金</t>
  </si>
  <si>
    <t>経済事業
未払金</t>
  </si>
  <si>
    <t>経済事業
雑負債</t>
  </si>
  <si>
    <t>賦課金
仮受金</t>
  </si>
  <si>
    <t>その他の
流動負債</t>
  </si>
  <si>
    <t>その他の
固定負債</t>
  </si>
  <si>
    <t>再評価
差額金</t>
  </si>
  <si>
    <t>漁場利用</t>
  </si>
  <si>
    <t>その他の事業</t>
  </si>
  <si>
    <t>指導事業</t>
  </si>
  <si>
    <t>事業別合計</t>
  </si>
  <si>
    <t>経常利益
又は損益</t>
  </si>
  <si>
    <t>税引前
当期利益</t>
  </si>
  <si>
    <t>法人税
住民税
及び
事業税</t>
  </si>
  <si>
    <t>法人税等
調整額</t>
  </si>
  <si>
    <t>前期繰越
剰余金</t>
  </si>
  <si>
    <t>過年度
税効果
調整額</t>
  </si>
  <si>
    <t>収入</t>
  </si>
  <si>
    <t>支出</t>
  </si>
  <si>
    <t>② 共済事業（つづき）</t>
  </si>
  <si>
    <t>③ 購買事業（つづき）</t>
  </si>
  <si>
    <t>① 信用事業</t>
  </si>
  <si>
    <t>貸倒
引当金</t>
  </si>
  <si>
    <t>固定負債</t>
  </si>
  <si>
    <t>諸引当金</t>
  </si>
  <si>
    <t>未払
法人税等</t>
  </si>
  <si>
    <t>評価
差額金</t>
  </si>
  <si>
    <t>⑦ 漁業自営事業</t>
  </si>
  <si>
    <t xml:space="preserve">  （２）事業状況</t>
  </si>
  <si>
    <t xml:space="preserve">  （３）財務状況　</t>
  </si>
  <si>
    <t>法定準備金</t>
  </si>
  <si>
    <t>貯                            金</t>
  </si>
  <si>
    <t>資   本
準備金</t>
  </si>
  <si>
    <t>利   益
準備金</t>
  </si>
  <si>
    <t>特  別
積立金</t>
  </si>
  <si>
    <t>流　　　　　　　　動　　　　　　　　　　</t>
  </si>
  <si>
    <t>　　　　　　　　負　　　　　　　　債</t>
  </si>
  <si>
    <t>④ 販売事業</t>
  </si>
  <si>
    <t>⑤ 製氷・冷凍・冷蔵</t>
  </si>
  <si>
    <t>⑥ 加工事業</t>
  </si>
  <si>
    <t>⑧ 漁場利用事業</t>
  </si>
  <si>
    <t>⑨ その他事業</t>
  </si>
  <si>
    <t>水産製品・加工品</t>
  </si>
  <si>
    <t xml:space="preserve">  （１）組織状況</t>
  </si>
  <si>
    <t>本年度新規契約高</t>
  </si>
  <si>
    <t>本年度末保有高</t>
  </si>
  <si>
    <t>乗組員厚生共済</t>
  </si>
  <si>
    <t>火災共済</t>
  </si>
  <si>
    <t>自動車共済</t>
  </si>
  <si>
    <t xml:space="preserve">    ① 貸借対照表</t>
  </si>
  <si>
    <t>信　　　　　用　　　　　事　　　　　業　　　　　負　　　　　債</t>
  </si>
  <si>
    <t>現金</t>
  </si>
  <si>
    <t>預金</t>
  </si>
  <si>
    <t>信用事業</t>
  </si>
  <si>
    <t>共済事業</t>
  </si>
  <si>
    <t>購買事業</t>
  </si>
  <si>
    <t>販売事業</t>
  </si>
  <si>
    <t>製氷冷凍事業</t>
  </si>
  <si>
    <t>加工事業</t>
  </si>
  <si>
    <t>漁業自営</t>
  </si>
  <si>
    <t>計</t>
  </si>
  <si>
    <t>流　　　動　　　資　　　産</t>
  </si>
  <si>
    <t>信　　　用　　　事　　　業　　　資　　　産</t>
  </si>
  <si>
    <t>宮城県</t>
  </si>
  <si>
    <t>純　　　　　資　　　　　産</t>
  </si>
  <si>
    <t>組合名</t>
  </si>
  <si>
    <t>組合員数</t>
  </si>
  <si>
    <t>役員数</t>
  </si>
  <si>
    <t>短期</t>
  </si>
  <si>
    <t>長期</t>
  </si>
  <si>
    <t>合計</t>
  </si>
  <si>
    <t>小計</t>
  </si>
  <si>
    <t xml:space="preserve"> </t>
  </si>
  <si>
    <t xml:space="preserve">  </t>
  </si>
  <si>
    <t>合計</t>
  </si>
  <si>
    <t>正組合員</t>
  </si>
  <si>
    <t>准組合員</t>
  </si>
  <si>
    <t>合計</t>
  </si>
  <si>
    <t>計</t>
  </si>
  <si>
    <t>常  時</t>
  </si>
  <si>
    <t>加 工</t>
  </si>
  <si>
    <t>業 者</t>
  </si>
  <si>
    <t>〃</t>
  </si>
  <si>
    <t>牡鹿</t>
  </si>
  <si>
    <t xml:space="preserve"> </t>
  </si>
  <si>
    <t>石巻市</t>
  </si>
  <si>
    <t>(石巻計)</t>
  </si>
  <si>
    <t>塩釜市</t>
  </si>
  <si>
    <t>生鮮魚貝藻類</t>
  </si>
  <si>
    <t>水 産 製 品 ・ 加 工 品</t>
  </si>
  <si>
    <t>数量
t</t>
  </si>
  <si>
    <t>さけ
ます</t>
  </si>
  <si>
    <t>かつお
まぐろ</t>
  </si>
  <si>
    <t>藻類</t>
  </si>
  <si>
    <t>貝類</t>
  </si>
  <si>
    <t>塩干魚       貝  類</t>
  </si>
  <si>
    <t>貝　類</t>
  </si>
  <si>
    <t>○</t>
  </si>
  <si>
    <t>4.1～
3.31</t>
  </si>
  <si>
    <t>〃</t>
  </si>
  <si>
    <t>製氷</t>
  </si>
  <si>
    <t>数量
c/s</t>
  </si>
  <si>
    <t>S24.
8. 1</t>
  </si>
  <si>
    <t>H19.
4.  2</t>
  </si>
  <si>
    <t>S44.
 9.  1</t>
  </si>
  <si>
    <t>S24.
10.10</t>
  </si>
  <si>
    <t>設立登記年月日</t>
  </si>
  <si>
    <t>正組合員資格(従事日数)</t>
  </si>
  <si>
    <t>漁業生産組合</t>
  </si>
  <si>
    <t>漁業従事者</t>
  </si>
  <si>
    <t>常勤理事</t>
  </si>
  <si>
    <t>うち員外理事</t>
  </si>
  <si>
    <t>非常勤理事</t>
  </si>
  <si>
    <t>役員の任期満了年月</t>
  </si>
  <si>
    <t>うち員外監事</t>
  </si>
  <si>
    <t>会計主任</t>
  </si>
  <si>
    <t>製氷冷凍冷蔵</t>
  </si>
  <si>
    <t>加工事業</t>
  </si>
  <si>
    <t>漁業自営</t>
  </si>
  <si>
    <t>指導事業</t>
  </si>
  <si>
    <t>その他の事業</t>
  </si>
  <si>
    <t>施設利用者</t>
  </si>
  <si>
    <t>法人</t>
  </si>
  <si>
    <t>個人</t>
  </si>
  <si>
    <t>遊漁船業者</t>
  </si>
  <si>
    <t>他の漁協</t>
  </si>
  <si>
    <t>無線利用者</t>
  </si>
  <si>
    <t>参　事</t>
  </si>
  <si>
    <t>管理部門</t>
  </si>
  <si>
    <t>有無</t>
  </si>
  <si>
    <t>総代数</t>
  </si>
  <si>
    <t>法　人</t>
  </si>
  <si>
    <t>法　人</t>
  </si>
  <si>
    <t>(仙台計)</t>
  </si>
  <si>
    <t>地　区</t>
  </si>
  <si>
    <t>（単位：千円）</t>
  </si>
  <si>
    <t>塩干魚
貝  類</t>
  </si>
  <si>
    <t>合　　計</t>
  </si>
  <si>
    <t>買取販売取扱高</t>
  </si>
  <si>
    <t>④ 販売事業（つづき）</t>
  </si>
  <si>
    <t>合計</t>
  </si>
  <si>
    <t>合　計</t>
  </si>
  <si>
    <t>（単位：千円）</t>
  </si>
  <si>
    <t>手形
貸付金</t>
  </si>
  <si>
    <t>証書
貸付金</t>
  </si>
  <si>
    <t>当座
貸越</t>
  </si>
  <si>
    <t>その他の信用事業資産</t>
  </si>
  <si>
    <t>有価証券</t>
  </si>
  <si>
    <t>共済貸付金</t>
  </si>
  <si>
    <t>経済事業未収金</t>
  </si>
  <si>
    <t>経済事業雑資産</t>
  </si>
  <si>
    <t>その他の信用事業負債</t>
  </si>
  <si>
    <t>長期特定資産</t>
  </si>
  <si>
    <t>その他の固定資産</t>
  </si>
  <si>
    <t>減価償却累計額</t>
  </si>
  <si>
    <t>その他の引当金等</t>
  </si>
  <si>
    <t>特別修繕準備金</t>
  </si>
  <si>
    <t>退職給付引当金</t>
  </si>
  <si>
    <t>遭難救助引当金</t>
  </si>
  <si>
    <t>回転出資金</t>
  </si>
  <si>
    <t>特別
準備金</t>
  </si>
  <si>
    <t>負債及び
純資産合計</t>
  </si>
  <si>
    <t>減価償却
資産</t>
  </si>
  <si>
    <t>定期性
貯金</t>
  </si>
  <si>
    <t>定期
積金</t>
  </si>
  <si>
    <t>手形
借入金</t>
  </si>
  <si>
    <t>証書
借入金</t>
  </si>
  <si>
    <t>未経過
共済付
加収入</t>
  </si>
  <si>
    <t>その他の
共済事業
負債</t>
  </si>
  <si>
    <t>長期
借入金</t>
  </si>
  <si>
    <t>受入
保証金</t>
  </si>
  <si>
    <t>短期
借入金</t>
  </si>
  <si>
    <t>賞与
引当金</t>
  </si>
  <si>
    <t>当期
剰余金</t>
  </si>
  <si>
    <t>組合名</t>
  </si>
  <si>
    <t>組合員の家族</t>
  </si>
  <si>
    <t>地区内</t>
  </si>
  <si>
    <t>地区外</t>
  </si>
  <si>
    <t>漁　業　者</t>
  </si>
  <si>
    <t>地区</t>
  </si>
  <si>
    <t>石　　巻</t>
  </si>
  <si>
    <t>仙　　台</t>
  </si>
  <si>
    <t>組合員の事業</t>
  </si>
  <si>
    <t>組合の事業</t>
  </si>
  <si>
    <t>受託購買契高</t>
  </si>
  <si>
    <t>当座性
貯金</t>
  </si>
  <si>
    <t>（凍結及び
保管料）</t>
  </si>
  <si>
    <t xml:space="preserve">        ① 貸借対照表</t>
  </si>
  <si>
    <t xml:space="preserve">     ① 貸借対照表（つづき）</t>
  </si>
  <si>
    <t xml:space="preserve">      ① 貸借対照表（つづき）</t>
  </si>
  <si>
    <t xml:space="preserve">        ② 損益計算書</t>
  </si>
  <si>
    <t xml:space="preserve">        ② 損益計算書（つづき）</t>
  </si>
  <si>
    <t>目的積立金
目的取崩金</t>
  </si>
  <si>
    <t>- 27 -</t>
  </si>
  <si>
    <t>当期未処分剰余金</t>
  </si>
  <si>
    <t xml:space="preserve">       短期共済（組合元受分契約高）</t>
  </si>
  <si>
    <t>買取購買契約高</t>
  </si>
  <si>
    <t>当期未処分
剰余金</t>
  </si>
  <si>
    <t>-19 -</t>
  </si>
  <si>
    <t>- 20 -</t>
  </si>
  <si>
    <t>- 21 -</t>
  </si>
  <si>
    <t>- 22 -</t>
  </si>
  <si>
    <t>- 23 -</t>
  </si>
  <si>
    <t>- 24 -</t>
  </si>
  <si>
    <t>- 25 -</t>
  </si>
  <si>
    <t>- 26 -</t>
  </si>
  <si>
    <t>- 32 -</t>
  </si>
  <si>
    <t>うち女性組合員</t>
  </si>
  <si>
    <t>定期積金</t>
  </si>
  <si>
    <t>うち系統分</t>
  </si>
  <si>
    <t>受取
手形</t>
  </si>
  <si>
    <t>計</t>
  </si>
  <si>
    <t>うち女性役員</t>
  </si>
  <si>
    <t>組合</t>
  </si>
  <si>
    <t>自家
製造分</t>
  </si>
  <si>
    <t>冷凍冷蔵</t>
  </si>
  <si>
    <t>事業外
費用</t>
  </si>
  <si>
    <t>共済
借入金</t>
  </si>
  <si>
    <t>処分未済
持分</t>
  </si>
  <si>
    <t>- 28 -</t>
  </si>
  <si>
    <t>- 29 -</t>
  </si>
  <si>
    <t>- 30 -</t>
  </si>
  <si>
    <t>- 31 -</t>
  </si>
  <si>
    <t>- 33 -</t>
  </si>
  <si>
    <t>- 34 -</t>
  </si>
  <si>
    <t>（単位：件、千円）</t>
  </si>
  <si>
    <t>（単位：ｔ、千円）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</si>
</sst>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0;&quot;△ &quot;0"/>
    <numFmt numFmtId="180" formatCode="#,##0;&quot;△ &quot;#,##0"/>
    <numFmt numFmtId="181" formatCode="#,##0.0;&quot;△ &quot;#,##0.0"/>
    <numFmt numFmtId="182" formatCode="#,##0.00;&quot;△ &quot;#,##0.00"/>
    <numFmt numFmtId="183" formatCode="#,##0.000;&quot;△ &quot;#,##0.000"/>
    <numFmt numFmtId="184" formatCode="0.0_ "/>
    <numFmt numFmtId="185" formatCode="#,##0.0;[Red]\-#,##0.0"/>
    <numFmt numFmtId="186" formatCode="#,##0.000;[Red]\-#,##0.000"/>
    <numFmt numFmtId="187" formatCode="#,##0.0_ "/>
    <numFmt numFmtId="188" formatCode="#,##0_ "/>
    <numFmt numFmtId="189" formatCode="#,##0.000;\-#,##0.000"/>
    <numFmt numFmtId="190" formatCode="#,##0.0000;\-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_ "/>
  </numFmts>
  <fonts count="8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color indexed="12"/>
      <name val="Terminal"/>
      <family val="0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8"/>
      <name val="Terminal"/>
      <family val="0"/>
    </font>
    <font>
      <sz val="6"/>
      <name val="Terminal"/>
      <family val="0"/>
    </font>
    <font>
      <sz val="10"/>
      <name val="ＭＳ Ｐ明朝"/>
      <family val="1"/>
    </font>
    <font>
      <sz val="10"/>
      <name val="Terminal"/>
      <family val="0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5"/>
      <name val="ＭＳ ゴシック"/>
      <family val="3"/>
    </font>
    <font>
      <sz val="15"/>
      <name val="ＭＳ 明朝"/>
      <family val="1"/>
    </font>
    <font>
      <sz val="12"/>
      <name val="Century"/>
      <family val="1"/>
    </font>
    <font>
      <sz val="7"/>
      <name val="Terminal"/>
      <family val="0"/>
    </font>
    <font>
      <sz val="9"/>
      <name val="MS P ゴシック"/>
      <family val="3"/>
    </font>
    <font>
      <b/>
      <sz val="9"/>
      <name val="MS P ゴシック"/>
      <family val="3"/>
    </font>
    <font>
      <sz val="14"/>
      <name val="Century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10"/>
      <name val="ＭＳ Ｐゴシック"/>
      <family val="3"/>
    </font>
    <font>
      <sz val="16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8"/>
      <color rgb="FFFF0000"/>
      <name val="ＭＳ Ｐゴシック"/>
      <family val="3"/>
    </font>
    <font>
      <sz val="16"/>
      <color theme="1"/>
      <name val="Century"/>
      <family val="1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5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37" fontId="9" fillId="0" borderId="0" xfId="61" applyNumberFormat="1" applyFont="1" applyFill="1" applyAlignment="1" applyProtection="1">
      <alignment vertical="center"/>
      <protection/>
    </xf>
    <xf numFmtId="37" fontId="9" fillId="0" borderId="0" xfId="61" applyFont="1" applyFill="1" applyAlignment="1">
      <alignment vertical="center"/>
      <protection/>
    </xf>
    <xf numFmtId="37" fontId="7" fillId="0" borderId="0" xfId="61" applyFont="1" applyFill="1" applyAlignment="1">
      <alignment vertical="center"/>
      <protection/>
    </xf>
    <xf numFmtId="37" fontId="6" fillId="0" borderId="0" xfId="61" applyFont="1" applyFill="1" applyAlignment="1">
      <alignment vertical="center"/>
      <protection/>
    </xf>
    <xf numFmtId="37" fontId="6" fillId="0" borderId="0" xfId="61" applyFont="1" applyFill="1" applyAlignment="1">
      <alignment horizontal="center" vertical="center"/>
      <protection/>
    </xf>
    <xf numFmtId="37" fontId="6" fillId="0" borderId="0" xfId="61" applyNumberFormat="1" applyFont="1" applyFill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37" fontId="12" fillId="0" borderId="10" xfId="61" applyNumberFormat="1" applyFont="1" applyFill="1" applyBorder="1" applyAlignment="1" applyProtection="1">
      <alignment horizontal="distributed" vertical="center"/>
      <protection/>
    </xf>
    <xf numFmtId="180" fontId="8" fillId="0" borderId="0" xfId="63" applyNumberFormat="1" applyFont="1" applyFill="1" applyAlignment="1">
      <alignment vertical="center"/>
      <protection/>
    </xf>
    <xf numFmtId="180" fontId="6" fillId="0" borderId="0" xfId="62" applyNumberFormat="1" applyFont="1" applyFill="1" applyAlignment="1" applyProtection="1">
      <alignment vertical="center"/>
      <protection/>
    </xf>
    <xf numFmtId="180" fontId="6" fillId="0" borderId="0" xfId="62" applyNumberFormat="1" applyFont="1" applyFill="1" applyAlignment="1">
      <alignment vertical="center"/>
      <protection/>
    </xf>
    <xf numFmtId="180" fontId="6" fillId="0" borderId="0" xfId="49" applyNumberFormat="1" applyFont="1" applyFill="1" applyAlignment="1" applyProtection="1">
      <alignment vertical="center"/>
      <protection/>
    </xf>
    <xf numFmtId="180" fontId="6" fillId="0" borderId="11" xfId="62" applyNumberFormat="1" applyFont="1" applyFill="1" applyBorder="1" applyAlignment="1" applyProtection="1">
      <alignment vertical="center"/>
      <protection/>
    </xf>
    <xf numFmtId="180" fontId="6" fillId="0" borderId="0" xfId="62" applyNumberFormat="1" applyFont="1" applyFill="1" applyBorder="1" applyAlignment="1" applyProtection="1">
      <alignment vertical="center"/>
      <protection/>
    </xf>
    <xf numFmtId="180" fontId="6" fillId="0" borderId="11" xfId="62" applyNumberFormat="1" applyFont="1" applyFill="1" applyBorder="1" applyAlignment="1">
      <alignment vertical="center"/>
      <protection/>
    </xf>
    <xf numFmtId="180" fontId="6" fillId="0" borderId="11" xfId="49" applyNumberFormat="1" applyFont="1" applyFill="1" applyBorder="1" applyAlignment="1" applyProtection="1">
      <alignment vertical="center"/>
      <protection/>
    </xf>
    <xf numFmtId="180" fontId="6" fillId="0" borderId="12" xfId="62" applyNumberFormat="1" applyFont="1" applyFill="1" applyBorder="1" applyAlignment="1">
      <alignment vertical="center"/>
      <protection/>
    </xf>
    <xf numFmtId="180" fontId="9" fillId="0" borderId="0" xfId="63" applyNumberFormat="1" applyFont="1" applyFill="1" applyAlignment="1" applyProtection="1">
      <alignment vertical="center"/>
      <protection/>
    </xf>
    <xf numFmtId="180" fontId="7" fillId="0" borderId="0" xfId="63" applyNumberFormat="1" applyFont="1" applyFill="1" applyAlignment="1" applyProtection="1">
      <alignment vertical="center"/>
      <protection/>
    </xf>
    <xf numFmtId="180" fontId="6" fillId="0" borderId="0" xfId="63" applyNumberFormat="1" applyFont="1" applyFill="1" applyAlignment="1" applyProtection="1">
      <alignment vertical="center"/>
      <protection/>
    </xf>
    <xf numFmtId="180" fontId="6" fillId="0" borderId="0" xfId="63" applyNumberFormat="1" applyFont="1" applyFill="1" applyAlignment="1">
      <alignment vertical="center"/>
      <protection/>
    </xf>
    <xf numFmtId="180" fontId="7" fillId="0" borderId="0" xfId="63" applyNumberFormat="1" applyFont="1" applyFill="1" applyBorder="1" applyAlignment="1" applyProtection="1">
      <alignment vertical="center"/>
      <protection/>
    </xf>
    <xf numFmtId="180" fontId="7" fillId="0" borderId="0" xfId="63" applyNumberFormat="1" applyFont="1" applyFill="1" applyBorder="1" applyAlignment="1" applyProtection="1">
      <alignment horizontal="center" vertical="center"/>
      <protection/>
    </xf>
    <xf numFmtId="180" fontId="6" fillId="0" borderId="0" xfId="63" applyNumberFormat="1" applyFont="1" applyFill="1" applyBorder="1" applyAlignment="1" applyProtection="1">
      <alignment horizontal="center" vertical="center"/>
      <protection/>
    </xf>
    <xf numFmtId="180" fontId="6" fillId="0" borderId="0" xfId="63" applyNumberFormat="1" applyFont="1" applyFill="1" applyBorder="1" applyAlignment="1" applyProtection="1">
      <alignment vertical="center"/>
      <protection/>
    </xf>
    <xf numFmtId="180" fontId="6" fillId="0" borderId="0" xfId="63" applyNumberFormat="1" applyFont="1" applyFill="1" applyBorder="1" applyAlignment="1">
      <alignment vertical="center"/>
      <protection/>
    </xf>
    <xf numFmtId="180" fontId="6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 shrinkToFit="1"/>
      <protection/>
    </xf>
    <xf numFmtId="0" fontId="6" fillId="0" borderId="0" xfId="0" applyFont="1" applyFill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 shrinkToFit="1"/>
      <protection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7" fontId="1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vertical="center"/>
    </xf>
    <xf numFmtId="37" fontId="13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 shrinkToFit="1"/>
    </xf>
    <xf numFmtId="37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vertical="center"/>
    </xf>
    <xf numFmtId="180" fontId="6" fillId="0" borderId="0" xfId="63" applyNumberFormat="1" applyFont="1" applyFill="1" applyAlignment="1" applyProtection="1">
      <alignment vertical="center" shrinkToFit="1"/>
      <protection/>
    </xf>
    <xf numFmtId="180" fontId="6" fillId="0" borderId="0" xfId="63" applyNumberFormat="1" applyFont="1" applyFill="1" applyBorder="1" applyAlignment="1" applyProtection="1">
      <alignment vertical="center" shrinkToFit="1"/>
      <protection/>
    </xf>
    <xf numFmtId="180" fontId="8" fillId="0" borderId="0" xfId="63" applyNumberFormat="1" applyFont="1" applyFill="1" applyAlignment="1">
      <alignment vertical="center" shrinkToFit="1"/>
      <protection/>
    </xf>
    <xf numFmtId="180" fontId="6" fillId="0" borderId="0" xfId="63" applyNumberFormat="1" applyFont="1" applyFill="1" applyAlignment="1">
      <alignment vertical="center" shrinkToFit="1"/>
      <protection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 applyProtection="1">
      <alignment vertical="center"/>
      <protection/>
    </xf>
    <xf numFmtId="37" fontId="18" fillId="0" borderId="16" xfId="0" applyNumberFormat="1" applyFont="1" applyFill="1" applyBorder="1" applyAlignment="1" applyProtection="1">
      <alignment horizontal="distributed" vertical="center"/>
      <protection/>
    </xf>
    <xf numFmtId="37" fontId="18" fillId="0" borderId="17" xfId="0" applyNumberFormat="1" applyFont="1" applyFill="1" applyBorder="1" applyAlignment="1" applyProtection="1">
      <alignment horizontal="distributed" vertical="center" wrapText="1"/>
      <protection/>
    </xf>
    <xf numFmtId="37" fontId="18" fillId="0" borderId="18" xfId="0" applyNumberFormat="1" applyFont="1" applyFill="1" applyBorder="1" applyAlignment="1" applyProtection="1">
      <alignment horizontal="distributed" vertical="center"/>
      <protection/>
    </xf>
    <xf numFmtId="0" fontId="15" fillId="0" borderId="19" xfId="0" applyFont="1" applyFill="1" applyBorder="1" applyAlignment="1" applyProtection="1">
      <alignment horizontal="center" vertical="center" shrinkToFit="1"/>
      <protection/>
    </xf>
    <xf numFmtId="37" fontId="18" fillId="0" borderId="20" xfId="61" applyNumberFormat="1" applyFont="1" applyFill="1" applyBorder="1" applyAlignment="1" applyProtection="1">
      <alignment horizontal="distributed" vertical="center"/>
      <protection/>
    </xf>
    <xf numFmtId="37" fontId="18" fillId="0" borderId="21" xfId="61" applyNumberFormat="1" applyFont="1" applyFill="1" applyBorder="1" applyAlignment="1" applyProtection="1">
      <alignment horizontal="distributed" vertical="center"/>
      <protection/>
    </xf>
    <xf numFmtId="37" fontId="18" fillId="0" borderId="22" xfId="61" applyNumberFormat="1" applyFont="1" applyFill="1" applyBorder="1" applyAlignment="1" applyProtection="1">
      <alignment horizontal="distributed" vertical="center"/>
      <protection/>
    </xf>
    <xf numFmtId="37" fontId="18" fillId="0" borderId="18" xfId="61" applyNumberFormat="1" applyFont="1" applyFill="1" applyBorder="1" applyAlignment="1" applyProtection="1">
      <alignment horizontal="distributed" vertical="center"/>
      <protection/>
    </xf>
    <xf numFmtId="37" fontId="18" fillId="0" borderId="23" xfId="61" applyNumberFormat="1" applyFont="1" applyFill="1" applyBorder="1" applyAlignment="1" applyProtection="1">
      <alignment horizontal="distributed" vertical="center"/>
      <protection/>
    </xf>
    <xf numFmtId="37" fontId="18" fillId="0" borderId="24" xfId="0" applyNumberFormat="1" applyFont="1" applyFill="1" applyBorder="1" applyAlignment="1" applyProtection="1">
      <alignment horizontal="distributed" vertical="center" wrapText="1"/>
      <protection/>
    </xf>
    <xf numFmtId="37" fontId="7" fillId="0" borderId="0" xfId="61" applyFont="1" applyFill="1" applyAlignment="1">
      <alignment horizontal="right" vertical="center"/>
      <protection/>
    </xf>
    <xf numFmtId="37" fontId="12" fillId="0" borderId="20" xfId="61" applyNumberFormat="1" applyFont="1" applyFill="1" applyBorder="1" applyAlignment="1" applyProtection="1">
      <alignment horizontal="distributed" vertical="center"/>
      <protection/>
    </xf>
    <xf numFmtId="37" fontId="15" fillId="0" borderId="22" xfId="0" applyNumberFormat="1" applyFont="1" applyFill="1" applyBorder="1" applyAlignment="1" applyProtection="1">
      <alignment horizontal="distributed" vertical="center"/>
      <protection/>
    </xf>
    <xf numFmtId="37" fontId="15" fillId="0" borderId="22" xfId="0" applyNumberFormat="1" applyFont="1" applyFill="1" applyBorder="1" applyAlignment="1" applyProtection="1">
      <alignment horizontal="distributed" vertical="center" wrapText="1"/>
      <protection/>
    </xf>
    <xf numFmtId="37" fontId="15" fillId="0" borderId="21" xfId="0" applyNumberFormat="1" applyFont="1" applyFill="1" applyBorder="1" applyAlignment="1" applyProtection="1">
      <alignment horizontal="distributed" vertical="center"/>
      <protection/>
    </xf>
    <xf numFmtId="37" fontId="15" fillId="0" borderId="22" xfId="0" applyNumberFormat="1" applyFont="1" applyFill="1" applyBorder="1" applyAlignment="1" applyProtection="1">
      <alignment horizontal="distributed" vertical="center" shrinkToFit="1"/>
      <protection/>
    </xf>
    <xf numFmtId="37" fontId="15" fillId="0" borderId="23" xfId="0" applyNumberFormat="1" applyFont="1" applyFill="1" applyBorder="1" applyAlignment="1" applyProtection="1">
      <alignment horizontal="distributed" vertical="center"/>
      <protection/>
    </xf>
    <xf numFmtId="37" fontId="18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7" fontId="18" fillId="0" borderId="20" xfId="0" applyNumberFormat="1" applyFont="1" applyFill="1" applyBorder="1" applyAlignment="1" applyProtection="1">
      <alignment horizontal="distributed" vertical="center"/>
      <protection/>
    </xf>
    <xf numFmtId="180" fontId="18" fillId="0" borderId="25" xfId="63" applyNumberFormat="1" applyFont="1" applyFill="1" applyBorder="1" applyAlignment="1" applyProtection="1">
      <alignment horizontal="distributed" vertical="center"/>
      <protection/>
    </xf>
    <xf numFmtId="180" fontId="18" fillId="0" borderId="22" xfId="63" applyNumberFormat="1" applyFont="1" applyFill="1" applyBorder="1" applyAlignment="1" applyProtection="1">
      <alignment horizontal="distributed" vertical="center"/>
      <protection/>
    </xf>
    <xf numFmtId="180" fontId="18" fillId="0" borderId="26" xfId="63" applyNumberFormat="1" applyFont="1" applyFill="1" applyBorder="1" applyAlignment="1" applyProtection="1">
      <alignment horizontal="center" vertical="center" wrapText="1"/>
      <protection/>
    </xf>
    <xf numFmtId="180" fontId="18" fillId="0" borderId="26" xfId="63" applyNumberFormat="1" applyFont="1" applyFill="1" applyBorder="1" applyAlignment="1" applyProtection="1">
      <alignment horizontal="distributed" vertical="center" wrapText="1"/>
      <protection/>
    </xf>
    <xf numFmtId="180" fontId="18" fillId="0" borderId="22" xfId="63" applyNumberFormat="1" applyFont="1" applyFill="1" applyBorder="1" applyAlignment="1" applyProtection="1">
      <alignment horizontal="distributed" vertical="center" wrapText="1"/>
      <protection/>
    </xf>
    <xf numFmtId="180" fontId="18" fillId="0" borderId="18" xfId="63" applyNumberFormat="1" applyFont="1" applyFill="1" applyBorder="1" applyAlignment="1" applyProtection="1">
      <alignment horizontal="distributed" vertical="center"/>
      <protection/>
    </xf>
    <xf numFmtId="180" fontId="18" fillId="0" borderId="21" xfId="63" applyNumberFormat="1" applyFont="1" applyFill="1" applyBorder="1" applyAlignment="1" applyProtection="1">
      <alignment horizontal="distributed" vertical="center" wrapText="1"/>
      <protection/>
    </xf>
    <xf numFmtId="180" fontId="18" fillId="0" borderId="27" xfId="63" applyNumberFormat="1" applyFont="1" applyFill="1" applyBorder="1" applyAlignment="1" applyProtection="1">
      <alignment horizontal="distributed" vertical="center" wrapText="1"/>
      <protection/>
    </xf>
    <xf numFmtId="180" fontId="7" fillId="0" borderId="0" xfId="62" applyNumberFormat="1" applyFont="1" applyFill="1" applyAlignment="1" applyProtection="1">
      <alignment vertical="center"/>
      <protection/>
    </xf>
    <xf numFmtId="180" fontId="18" fillId="0" borderId="28" xfId="62" applyNumberFormat="1" applyFont="1" applyFill="1" applyBorder="1" applyAlignment="1" applyProtection="1">
      <alignment horizontal="center" vertical="center"/>
      <protection/>
    </xf>
    <xf numFmtId="180" fontId="18" fillId="0" borderId="29" xfId="62" applyNumberFormat="1" applyFont="1" applyFill="1" applyBorder="1" applyAlignment="1" applyProtection="1">
      <alignment horizontal="center" vertical="center"/>
      <protection/>
    </xf>
    <xf numFmtId="180" fontId="7" fillId="0" borderId="0" xfId="62" applyNumberFormat="1" applyFont="1" applyFill="1" applyAlignment="1">
      <alignment vertical="center"/>
      <protection/>
    </xf>
    <xf numFmtId="180" fontId="7" fillId="0" borderId="12" xfId="62" applyNumberFormat="1" applyFont="1" applyFill="1" applyBorder="1" applyAlignment="1">
      <alignment vertical="center"/>
      <protection/>
    </xf>
    <xf numFmtId="180" fontId="18" fillId="0" borderId="21" xfId="62" applyNumberFormat="1" applyFont="1" applyFill="1" applyBorder="1" applyAlignment="1" applyProtection="1">
      <alignment horizontal="distributed" vertical="center"/>
      <protection/>
    </xf>
    <xf numFmtId="180" fontId="18" fillId="0" borderId="22" xfId="62" applyNumberFormat="1" applyFont="1" applyFill="1" applyBorder="1" applyAlignment="1" applyProtection="1">
      <alignment horizontal="distributed" vertical="center"/>
      <protection/>
    </xf>
    <xf numFmtId="180" fontId="18" fillId="0" borderId="23" xfId="62" applyNumberFormat="1" applyFont="1" applyFill="1" applyBorder="1" applyAlignment="1" applyProtection="1">
      <alignment horizontal="distributed" vertical="center"/>
      <protection/>
    </xf>
    <xf numFmtId="180" fontId="18" fillId="0" borderId="18" xfId="62" applyNumberFormat="1" applyFont="1" applyFill="1" applyBorder="1" applyAlignment="1" applyProtection="1">
      <alignment horizontal="distributed" vertical="center"/>
      <protection/>
    </xf>
    <xf numFmtId="37" fontId="18" fillId="0" borderId="11" xfId="61" applyNumberFormat="1" applyFont="1" applyFill="1" applyBorder="1" applyAlignment="1" applyProtection="1">
      <alignment vertical="center"/>
      <protection/>
    </xf>
    <xf numFmtId="180" fontId="15" fillId="0" borderId="21" xfId="62" applyNumberFormat="1" applyFont="1" applyFill="1" applyBorder="1" applyAlignment="1" applyProtection="1">
      <alignment horizontal="distributed" vertical="center"/>
      <protection/>
    </xf>
    <xf numFmtId="180" fontId="15" fillId="0" borderId="22" xfId="62" applyNumberFormat="1" applyFont="1" applyFill="1" applyBorder="1" applyAlignment="1" applyProtection="1">
      <alignment horizontal="distributed" vertical="center"/>
      <protection/>
    </xf>
    <xf numFmtId="180" fontId="15" fillId="0" borderId="27" xfId="62" applyNumberFormat="1" applyFont="1" applyFill="1" applyBorder="1" applyAlignment="1" applyProtection="1">
      <alignment horizontal="distributed" vertical="center"/>
      <protection/>
    </xf>
    <xf numFmtId="180" fontId="15" fillId="0" borderId="23" xfId="62" applyNumberFormat="1" applyFont="1" applyFill="1" applyBorder="1" applyAlignment="1" applyProtection="1">
      <alignment horizontal="distributed" vertical="center"/>
      <protection/>
    </xf>
    <xf numFmtId="37" fontId="21" fillId="0" borderId="0" xfId="61" applyNumberFormat="1" applyFont="1" applyFill="1" applyAlignment="1" applyProtection="1">
      <alignment vertical="center"/>
      <protection/>
    </xf>
    <xf numFmtId="37" fontId="20" fillId="0" borderId="0" xfId="61" applyNumberFormat="1" applyFont="1" applyFill="1" applyAlignment="1" applyProtection="1">
      <alignment vertical="center"/>
      <protection/>
    </xf>
    <xf numFmtId="37" fontId="20" fillId="0" borderId="0" xfId="61" applyFont="1" applyFill="1" applyAlignment="1">
      <alignment vertical="center"/>
      <protection/>
    </xf>
    <xf numFmtId="37" fontId="21" fillId="0" borderId="11" xfId="0" applyNumberFormat="1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180" fontId="22" fillId="0" borderId="0" xfId="63" applyNumberFormat="1" applyFont="1" applyFill="1" applyBorder="1" applyAlignment="1" applyProtection="1">
      <alignment vertical="center"/>
      <protection/>
    </xf>
    <xf numFmtId="180" fontId="22" fillId="0" borderId="0" xfId="63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distributed" vertical="center"/>
      <protection/>
    </xf>
    <xf numFmtId="37" fontId="7" fillId="0" borderId="0" xfId="61" applyFont="1" applyFill="1" applyBorder="1" applyAlignment="1">
      <alignment horizontal="right" vertical="center"/>
      <protection/>
    </xf>
    <xf numFmtId="37" fontId="23" fillId="0" borderId="19" xfId="0" applyNumberFormat="1" applyFont="1" applyFill="1" applyBorder="1" applyAlignment="1" applyProtection="1">
      <alignment vertical="center"/>
      <protection locked="0"/>
    </xf>
    <xf numFmtId="37" fontId="23" fillId="0" borderId="19" xfId="0" applyNumberFormat="1" applyFont="1" applyFill="1" applyBorder="1" applyAlignment="1" applyProtection="1">
      <alignment vertical="center"/>
      <protection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19" xfId="0" applyNumberFormat="1" applyFont="1" applyFill="1" applyBorder="1" applyAlignment="1" applyProtection="1">
      <alignment vertical="center"/>
      <protection/>
    </xf>
    <xf numFmtId="37" fontId="23" fillId="0" borderId="19" xfId="0" applyNumberFormat="1" applyFont="1" applyFill="1" applyBorder="1" applyAlignment="1" applyProtection="1">
      <alignment vertical="center" shrinkToFit="1"/>
      <protection locked="0"/>
    </xf>
    <xf numFmtId="37" fontId="24" fillId="0" borderId="0" xfId="61" applyNumberFormat="1" applyFont="1" applyFill="1" applyBorder="1" applyAlignment="1" applyProtection="1">
      <alignment vertical="center"/>
      <protection/>
    </xf>
    <xf numFmtId="37" fontId="24" fillId="0" borderId="10" xfId="61" applyNumberFormat="1" applyFont="1" applyFill="1" applyBorder="1" applyAlignment="1" applyProtection="1">
      <alignment vertical="center"/>
      <protection/>
    </xf>
    <xf numFmtId="37" fontId="23" fillId="0" borderId="30" xfId="61" applyNumberFormat="1" applyFont="1" applyFill="1" applyBorder="1" applyAlignment="1" applyProtection="1">
      <alignment vertical="center"/>
      <protection locked="0"/>
    </xf>
    <xf numFmtId="37" fontId="23" fillId="0" borderId="19" xfId="61" applyNumberFormat="1" applyFont="1" applyFill="1" applyBorder="1" applyAlignment="1" applyProtection="1">
      <alignment vertical="center"/>
      <protection locked="0"/>
    </xf>
    <xf numFmtId="37" fontId="23" fillId="0" borderId="19" xfId="61" applyNumberFormat="1" applyFont="1" applyFill="1" applyBorder="1" applyAlignment="1" applyProtection="1">
      <alignment vertical="center"/>
      <protection/>
    </xf>
    <xf numFmtId="37" fontId="23" fillId="0" borderId="17" xfId="61" applyNumberFormat="1" applyFont="1" applyFill="1" applyBorder="1" applyAlignment="1" applyProtection="1">
      <alignment vertical="center"/>
      <protection locked="0"/>
    </xf>
    <xf numFmtId="37" fontId="23" fillId="0" borderId="31" xfId="61" applyNumberFormat="1" applyFont="1" applyFill="1" applyBorder="1" applyAlignment="1" applyProtection="1">
      <alignment vertical="center"/>
      <protection/>
    </xf>
    <xf numFmtId="37" fontId="23" fillId="0" borderId="32" xfId="61" applyNumberFormat="1" applyFont="1" applyFill="1" applyBorder="1" applyAlignment="1" applyProtection="1">
      <alignment vertical="center"/>
      <protection/>
    </xf>
    <xf numFmtId="37" fontId="23" fillId="0" borderId="33" xfId="61" applyNumberFormat="1" applyFont="1" applyFill="1" applyBorder="1" applyAlignment="1" applyProtection="1">
      <alignment vertical="center"/>
      <protection/>
    </xf>
    <xf numFmtId="37" fontId="23" fillId="0" borderId="34" xfId="61" applyNumberFormat="1" applyFont="1" applyFill="1" applyBorder="1" applyAlignment="1" applyProtection="1">
      <alignment vertical="center"/>
      <protection/>
    </xf>
    <xf numFmtId="37" fontId="23" fillId="0" borderId="35" xfId="61" applyNumberFormat="1" applyFont="1" applyFill="1" applyBorder="1" applyAlignment="1" applyProtection="1">
      <alignment vertical="center"/>
      <protection/>
    </xf>
    <xf numFmtId="37" fontId="23" fillId="0" borderId="36" xfId="61" applyNumberFormat="1" applyFont="1" applyFill="1" applyBorder="1" applyAlignment="1" applyProtection="1">
      <alignment vertical="center"/>
      <protection locked="0"/>
    </xf>
    <xf numFmtId="37" fontId="23" fillId="0" borderId="37" xfId="61" applyNumberFormat="1" applyFont="1" applyFill="1" applyBorder="1" applyAlignment="1" applyProtection="1">
      <alignment vertical="center"/>
      <protection/>
    </xf>
    <xf numFmtId="37" fontId="23" fillId="0" borderId="36" xfId="61" applyNumberFormat="1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37" fontId="23" fillId="0" borderId="36" xfId="0" applyNumberFormat="1" applyFont="1" applyFill="1" applyBorder="1" applyAlignment="1" applyProtection="1">
      <alignment vertical="center"/>
      <protection locked="0"/>
    </xf>
    <xf numFmtId="37" fontId="23" fillId="0" borderId="31" xfId="0" applyNumberFormat="1" applyFont="1" applyFill="1" applyBorder="1" applyAlignment="1" applyProtection="1">
      <alignment vertical="center"/>
      <protection/>
    </xf>
    <xf numFmtId="37" fontId="23" fillId="0" borderId="32" xfId="0" applyNumberFormat="1" applyFont="1" applyFill="1" applyBorder="1" applyAlignment="1" applyProtection="1">
      <alignment vertical="center"/>
      <protection/>
    </xf>
    <xf numFmtId="37" fontId="23" fillId="0" borderId="37" xfId="0" applyNumberFormat="1" applyFont="1" applyFill="1" applyBorder="1" applyAlignment="1" applyProtection="1">
      <alignment vertical="center"/>
      <protection/>
    </xf>
    <xf numFmtId="37" fontId="23" fillId="0" borderId="33" xfId="0" applyNumberFormat="1" applyFont="1" applyFill="1" applyBorder="1" applyAlignment="1" applyProtection="1">
      <alignment vertical="center"/>
      <protection/>
    </xf>
    <xf numFmtId="37" fontId="23" fillId="0" borderId="30" xfId="0" applyNumberFormat="1" applyFont="1" applyFill="1" applyBorder="1" applyAlignment="1" applyProtection="1">
      <alignment vertical="center"/>
      <protection locked="0"/>
    </xf>
    <xf numFmtId="37" fontId="23" fillId="0" borderId="19" xfId="0" applyNumberFormat="1" applyFont="1" applyFill="1" applyBorder="1" applyAlignment="1" applyProtection="1">
      <alignment horizontal="right" vertical="center"/>
      <protection locked="0"/>
    </xf>
    <xf numFmtId="37" fontId="23" fillId="0" borderId="17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17" xfId="0" applyNumberFormat="1" applyFont="1" applyFill="1" applyBorder="1" applyAlignment="1" applyProtection="1">
      <alignment vertical="center"/>
      <protection locked="0"/>
    </xf>
    <xf numFmtId="37" fontId="23" fillId="0" borderId="31" xfId="0" applyNumberFormat="1" applyFont="1" applyFill="1" applyBorder="1" applyAlignment="1" applyProtection="1">
      <alignment vertical="center" shrinkToFit="1"/>
      <protection/>
    </xf>
    <xf numFmtId="180" fontId="25" fillId="0" borderId="39" xfId="63" applyNumberFormat="1" applyFont="1" applyFill="1" applyBorder="1" applyAlignment="1" applyProtection="1">
      <alignment vertical="center"/>
      <protection locked="0"/>
    </xf>
    <xf numFmtId="180" fontId="25" fillId="0" borderId="39" xfId="63" applyNumberFormat="1" applyFont="1" applyFill="1" applyBorder="1" applyAlignment="1" applyProtection="1">
      <alignment vertical="center"/>
      <protection/>
    </xf>
    <xf numFmtId="180" fontId="25" fillId="0" borderId="22" xfId="63" applyNumberFormat="1" applyFont="1" applyFill="1" applyBorder="1" applyAlignment="1" applyProtection="1">
      <alignment vertical="center"/>
      <protection/>
    </xf>
    <xf numFmtId="180" fontId="25" fillId="0" borderId="23" xfId="63" applyNumberFormat="1" applyFont="1" applyFill="1" applyBorder="1" applyAlignment="1" applyProtection="1">
      <alignment vertical="center"/>
      <protection/>
    </xf>
    <xf numFmtId="180" fontId="25" fillId="0" borderId="22" xfId="63" applyNumberFormat="1" applyFont="1" applyFill="1" applyBorder="1" applyAlignment="1" applyProtection="1">
      <alignment vertical="center" shrinkToFit="1"/>
      <protection/>
    </xf>
    <xf numFmtId="180" fontId="25" fillId="0" borderId="19" xfId="63" applyNumberFormat="1" applyFont="1" applyFill="1" applyBorder="1" applyAlignment="1" applyProtection="1">
      <alignment vertical="center"/>
      <protection locked="0"/>
    </xf>
    <xf numFmtId="180" fontId="25" fillId="0" borderId="19" xfId="63" applyNumberFormat="1" applyFont="1" applyFill="1" applyBorder="1" applyAlignment="1" applyProtection="1">
      <alignment vertical="center"/>
      <protection/>
    </xf>
    <xf numFmtId="180" fontId="25" fillId="0" borderId="36" xfId="63" applyNumberFormat="1" applyFont="1" applyFill="1" applyBorder="1" applyAlignment="1" applyProtection="1">
      <alignment vertical="center"/>
      <protection locked="0"/>
    </xf>
    <xf numFmtId="180" fontId="25" fillId="0" borderId="19" xfId="63" applyNumberFormat="1" applyFont="1" applyFill="1" applyBorder="1" applyAlignment="1" applyProtection="1">
      <alignment vertical="center" shrinkToFit="1"/>
      <protection locked="0"/>
    </xf>
    <xf numFmtId="180" fontId="25" fillId="0" borderId="36" xfId="63" applyNumberFormat="1" applyFont="1" applyFill="1" applyBorder="1" applyAlignment="1" applyProtection="1">
      <alignment vertical="center"/>
      <protection/>
    </xf>
    <xf numFmtId="180" fontId="25" fillId="0" borderId="31" xfId="63" applyNumberFormat="1" applyFont="1" applyFill="1" applyBorder="1" applyAlignment="1" applyProtection="1">
      <alignment vertical="center"/>
      <protection/>
    </xf>
    <xf numFmtId="180" fontId="25" fillId="0" borderId="32" xfId="63" applyNumberFormat="1" applyFont="1" applyFill="1" applyBorder="1" applyAlignment="1" applyProtection="1">
      <alignment vertical="center"/>
      <protection/>
    </xf>
    <xf numFmtId="180" fontId="25" fillId="0" borderId="37" xfId="63" applyNumberFormat="1" applyFont="1" applyFill="1" applyBorder="1" applyAlignment="1" applyProtection="1">
      <alignment vertical="center"/>
      <protection/>
    </xf>
    <xf numFmtId="180" fontId="25" fillId="0" borderId="27" xfId="63" applyNumberFormat="1" applyFont="1" applyFill="1" applyBorder="1" applyAlignment="1" applyProtection="1">
      <alignment vertical="center"/>
      <protection/>
    </xf>
    <xf numFmtId="180" fontId="25" fillId="0" borderId="30" xfId="63" applyNumberFormat="1" applyFont="1" applyFill="1" applyBorder="1" applyAlignment="1" applyProtection="1">
      <alignment vertical="center"/>
      <protection locked="0"/>
    </xf>
    <xf numFmtId="180" fontId="25" fillId="0" borderId="17" xfId="63" applyNumberFormat="1" applyFont="1" applyFill="1" applyBorder="1" applyAlignment="1" applyProtection="1">
      <alignment vertical="center"/>
      <protection/>
    </xf>
    <xf numFmtId="180" fontId="25" fillId="0" borderId="14" xfId="63" applyNumberFormat="1" applyFont="1" applyFill="1" applyBorder="1" applyAlignment="1" applyProtection="1">
      <alignment vertical="center"/>
      <protection locked="0"/>
    </xf>
    <xf numFmtId="180" fontId="25" fillId="0" borderId="40" xfId="63" applyNumberFormat="1" applyFont="1" applyFill="1" applyBorder="1" applyAlignment="1" applyProtection="1">
      <alignment vertical="center"/>
      <protection locked="0"/>
    </xf>
    <xf numFmtId="180" fontId="25" fillId="0" borderId="33" xfId="63" applyNumberFormat="1" applyFont="1" applyFill="1" applyBorder="1" applyAlignment="1" applyProtection="1">
      <alignment vertical="center"/>
      <protection/>
    </xf>
    <xf numFmtId="180" fontId="25" fillId="0" borderId="41" xfId="63" applyNumberFormat="1" applyFont="1" applyFill="1" applyBorder="1" applyAlignment="1" applyProtection="1">
      <alignment vertical="center"/>
      <protection/>
    </xf>
    <xf numFmtId="180" fontId="25" fillId="0" borderId="42" xfId="63" applyNumberFormat="1" applyFont="1" applyFill="1" applyBorder="1" applyAlignment="1" applyProtection="1">
      <alignment vertical="center"/>
      <protection/>
    </xf>
    <xf numFmtId="180" fontId="25" fillId="0" borderId="43" xfId="63" applyNumberFormat="1" applyFont="1" applyFill="1" applyBorder="1" applyAlignment="1" applyProtection="1">
      <alignment vertical="center"/>
      <protection/>
    </xf>
    <xf numFmtId="180" fontId="25" fillId="0" borderId="44" xfId="63" applyNumberFormat="1" applyFont="1" applyFill="1" applyBorder="1" applyAlignment="1" applyProtection="1">
      <alignment vertical="center"/>
      <protection/>
    </xf>
    <xf numFmtId="180" fontId="25" fillId="0" borderId="24" xfId="63" applyNumberFormat="1" applyFont="1" applyFill="1" applyBorder="1" applyAlignment="1" applyProtection="1">
      <alignment vertical="center"/>
      <protection/>
    </xf>
    <xf numFmtId="180" fontId="25" fillId="0" borderId="45" xfId="63" applyNumberFormat="1" applyFont="1" applyFill="1" applyBorder="1" applyAlignment="1" applyProtection="1">
      <alignment vertical="center"/>
      <protection/>
    </xf>
    <xf numFmtId="180" fontId="25" fillId="0" borderId="39" xfId="62" applyNumberFormat="1" applyFont="1" applyFill="1" applyBorder="1" applyAlignment="1" applyProtection="1">
      <alignment vertical="center"/>
      <protection locked="0"/>
    </xf>
    <xf numFmtId="180" fontId="25" fillId="0" borderId="39" xfId="62" applyNumberFormat="1" applyFont="1" applyFill="1" applyBorder="1" applyAlignment="1" applyProtection="1">
      <alignment vertical="center"/>
      <protection/>
    </xf>
    <xf numFmtId="180" fontId="25" fillId="0" borderId="46" xfId="62" applyNumberFormat="1" applyFont="1" applyFill="1" applyBorder="1" applyAlignment="1" applyProtection="1">
      <alignment vertical="center"/>
      <protection/>
    </xf>
    <xf numFmtId="180" fontId="25" fillId="0" borderId="30" xfId="62" applyNumberFormat="1" applyFont="1" applyFill="1" applyBorder="1" applyAlignment="1" applyProtection="1">
      <alignment vertical="center"/>
      <protection locked="0"/>
    </xf>
    <xf numFmtId="180" fontId="25" fillId="0" borderId="19" xfId="62" applyNumberFormat="1" applyFont="1" applyFill="1" applyBorder="1" applyAlignment="1" applyProtection="1">
      <alignment vertical="center"/>
      <protection locked="0"/>
    </xf>
    <xf numFmtId="180" fontId="25" fillId="0" borderId="19" xfId="62" applyNumberFormat="1" applyFont="1" applyFill="1" applyBorder="1" applyAlignment="1" applyProtection="1">
      <alignment vertical="center"/>
      <protection/>
    </xf>
    <xf numFmtId="180" fontId="25" fillId="0" borderId="40" xfId="62" applyNumberFormat="1" applyFont="1" applyFill="1" applyBorder="1" applyAlignment="1" applyProtection="1">
      <alignment vertical="center"/>
      <protection locked="0"/>
    </xf>
    <xf numFmtId="180" fontId="25" fillId="0" borderId="36" xfId="62" applyNumberFormat="1" applyFont="1" applyFill="1" applyBorder="1" applyAlignment="1" applyProtection="1">
      <alignment vertical="center"/>
      <protection/>
    </xf>
    <xf numFmtId="180" fontId="25" fillId="0" borderId="31" xfId="62" applyNumberFormat="1" applyFont="1" applyFill="1" applyBorder="1" applyAlignment="1" applyProtection="1">
      <alignment vertical="center"/>
      <protection/>
    </xf>
    <xf numFmtId="180" fontId="25" fillId="0" borderId="32" xfId="62" applyNumberFormat="1" applyFont="1" applyFill="1" applyBorder="1" applyAlignment="1" applyProtection="1">
      <alignment vertical="center"/>
      <protection/>
    </xf>
    <xf numFmtId="180" fontId="25" fillId="0" borderId="41" xfId="62" applyNumberFormat="1" applyFont="1" applyFill="1" applyBorder="1" applyAlignment="1" applyProtection="1">
      <alignment vertical="center"/>
      <protection/>
    </xf>
    <xf numFmtId="180" fontId="25" fillId="0" borderId="37" xfId="62" applyNumberFormat="1" applyFont="1" applyFill="1" applyBorder="1" applyAlignment="1" applyProtection="1">
      <alignment vertical="center"/>
      <protection/>
    </xf>
    <xf numFmtId="180" fontId="25" fillId="0" borderId="39" xfId="49" applyNumberFormat="1" applyFont="1" applyFill="1" applyBorder="1" applyAlignment="1" applyProtection="1">
      <alignment vertical="center"/>
      <protection/>
    </xf>
    <xf numFmtId="180" fontId="25" fillId="0" borderId="44" xfId="62" applyNumberFormat="1" applyFont="1" applyFill="1" applyBorder="1" applyAlignment="1" applyProtection="1">
      <alignment vertical="center"/>
      <protection/>
    </xf>
    <xf numFmtId="180" fontId="25" fillId="0" borderId="32" xfId="49" applyNumberFormat="1" applyFont="1" applyFill="1" applyBorder="1" applyAlignment="1" applyProtection="1">
      <alignment vertical="center"/>
      <protection/>
    </xf>
    <xf numFmtId="180" fontId="25" fillId="0" borderId="45" xfId="62" applyNumberFormat="1" applyFont="1" applyFill="1" applyBorder="1" applyAlignment="1" applyProtection="1">
      <alignment vertical="center"/>
      <protection/>
    </xf>
    <xf numFmtId="180" fontId="25" fillId="0" borderId="19" xfId="62" applyNumberFormat="1" applyFont="1" applyFill="1" applyBorder="1" applyAlignment="1">
      <alignment vertical="center"/>
      <protection/>
    </xf>
    <xf numFmtId="180" fontId="25" fillId="0" borderId="17" xfId="62" applyNumberFormat="1" applyFont="1" applyFill="1" applyBorder="1" applyAlignment="1" applyProtection="1">
      <alignment vertical="center"/>
      <protection/>
    </xf>
    <xf numFmtId="180" fontId="25" fillId="0" borderId="30" xfId="62" applyNumberFormat="1" applyFont="1" applyFill="1" applyBorder="1" applyAlignment="1" applyProtection="1">
      <alignment vertical="center"/>
      <protection/>
    </xf>
    <xf numFmtId="180" fontId="25" fillId="0" borderId="33" xfId="62" applyNumberFormat="1" applyFont="1" applyFill="1" applyBorder="1" applyAlignment="1" applyProtection="1">
      <alignment vertical="center"/>
      <protection/>
    </xf>
    <xf numFmtId="180" fontId="26" fillId="0" borderId="0" xfId="63" applyNumberFormat="1" applyFont="1" applyFill="1" applyAlignment="1" applyProtection="1">
      <alignment vertical="center"/>
      <protection/>
    </xf>
    <xf numFmtId="180" fontId="27" fillId="0" borderId="0" xfId="63" applyNumberFormat="1" applyFont="1" applyFill="1" applyBorder="1" applyAlignment="1" applyProtection="1">
      <alignment vertical="center"/>
      <protection/>
    </xf>
    <xf numFmtId="180" fontId="22" fillId="0" borderId="11" xfId="62" applyNumberFormat="1" applyFont="1" applyFill="1" applyBorder="1" applyAlignment="1" applyProtection="1">
      <alignment vertical="center"/>
      <protection/>
    </xf>
    <xf numFmtId="37" fontId="25" fillId="0" borderId="30" xfId="0" applyNumberFormat="1" applyFont="1" applyFill="1" applyBorder="1" applyAlignment="1" applyProtection="1">
      <alignment vertical="center"/>
      <protection locked="0"/>
    </xf>
    <xf numFmtId="37" fontId="25" fillId="0" borderId="19" xfId="0" applyNumberFormat="1" applyFont="1" applyFill="1" applyBorder="1" applyAlignment="1" applyProtection="1">
      <alignment vertical="center"/>
      <protection locked="0"/>
    </xf>
    <xf numFmtId="37" fontId="25" fillId="0" borderId="19" xfId="0" applyNumberFormat="1" applyFont="1" applyFill="1" applyBorder="1" applyAlignment="1" applyProtection="1">
      <alignment vertical="center"/>
      <protection/>
    </xf>
    <xf numFmtId="37" fontId="25" fillId="0" borderId="19" xfId="0" applyNumberFormat="1" applyFont="1" applyFill="1" applyBorder="1" applyAlignment="1" applyProtection="1">
      <alignment horizontal="right" vertical="center"/>
      <protection locked="0"/>
    </xf>
    <xf numFmtId="37" fontId="25" fillId="0" borderId="17" xfId="0" applyNumberFormat="1" applyFont="1" applyFill="1" applyBorder="1" applyAlignment="1" applyProtection="1">
      <alignment vertical="center"/>
      <protection/>
    </xf>
    <xf numFmtId="37" fontId="25" fillId="0" borderId="31" xfId="0" applyNumberFormat="1" applyFont="1" applyFill="1" applyBorder="1" applyAlignment="1" applyProtection="1">
      <alignment vertical="center"/>
      <protection/>
    </xf>
    <xf numFmtId="37" fontId="25" fillId="0" borderId="32" xfId="0" applyNumberFormat="1" applyFont="1" applyFill="1" applyBorder="1" applyAlignment="1" applyProtection="1">
      <alignment vertical="center"/>
      <protection/>
    </xf>
    <xf numFmtId="37" fontId="25" fillId="0" borderId="33" xfId="0" applyNumberFormat="1" applyFont="1" applyFill="1" applyBorder="1" applyAlignment="1" applyProtection="1">
      <alignment vertical="center"/>
      <protection/>
    </xf>
    <xf numFmtId="37" fontId="25" fillId="0" borderId="38" xfId="0" applyNumberFormat="1" applyFont="1" applyFill="1" applyBorder="1" applyAlignment="1" applyProtection="1">
      <alignment vertical="center"/>
      <protection locked="0"/>
    </xf>
    <xf numFmtId="37" fontId="25" fillId="0" borderId="38" xfId="0" applyNumberFormat="1" applyFont="1" applyFill="1" applyBorder="1" applyAlignment="1" applyProtection="1">
      <alignment vertical="center"/>
      <protection/>
    </xf>
    <xf numFmtId="37" fontId="25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vertical="center"/>
      <protection locked="0"/>
    </xf>
    <xf numFmtId="37" fontId="25" fillId="0" borderId="36" xfId="0" applyNumberFormat="1" applyFont="1" applyFill="1" applyBorder="1" applyAlignment="1" applyProtection="1">
      <alignment vertical="center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37" fontId="25" fillId="0" borderId="39" xfId="0" applyNumberFormat="1" applyFont="1" applyFill="1" applyBorder="1" applyAlignment="1" applyProtection="1">
      <alignment horizontal="center" vertical="center"/>
      <protection locked="0"/>
    </xf>
    <xf numFmtId="37" fontId="25" fillId="0" borderId="17" xfId="0" applyNumberFormat="1" applyFont="1" applyFill="1" applyBorder="1" applyAlignment="1" applyProtection="1">
      <alignment horizontal="center" vertical="center"/>
      <protection locked="0"/>
    </xf>
    <xf numFmtId="37" fontId="25" fillId="0" borderId="37" xfId="0" applyNumberFormat="1" applyFont="1" applyFill="1" applyBorder="1" applyAlignment="1" applyProtection="1">
      <alignment vertical="center"/>
      <protection/>
    </xf>
    <xf numFmtId="37" fontId="25" fillId="0" borderId="41" xfId="0" applyNumberFormat="1" applyFont="1" applyFill="1" applyBorder="1" applyAlignment="1" applyProtection="1">
      <alignment vertical="center"/>
      <protection/>
    </xf>
    <xf numFmtId="180" fontId="18" fillId="0" borderId="29" xfId="62" applyNumberFormat="1" applyFont="1" applyFill="1" applyBorder="1" applyAlignment="1" applyProtection="1">
      <alignment horizontal="distributed" vertical="center"/>
      <protection/>
    </xf>
    <xf numFmtId="37" fontId="18" fillId="0" borderId="10" xfId="61" applyNumberFormat="1" applyFont="1" applyFill="1" applyBorder="1" applyAlignment="1" applyProtection="1">
      <alignment horizontal="center" vertical="center"/>
      <protection/>
    </xf>
    <xf numFmtId="37" fontId="18" fillId="0" borderId="10" xfId="0" applyNumberFormat="1" applyFont="1" applyFill="1" applyBorder="1" applyAlignment="1" applyProtection="1">
      <alignment horizontal="distributed" vertical="center"/>
      <protection/>
    </xf>
    <xf numFmtId="37" fontId="18" fillId="0" borderId="10" xfId="0" applyNumberFormat="1" applyFont="1" applyFill="1" applyBorder="1" applyAlignment="1" applyProtection="1">
      <alignment horizontal="distributed" vertical="center" wrapText="1"/>
      <protection/>
    </xf>
    <xf numFmtId="37" fontId="18" fillId="0" borderId="10" xfId="61" applyNumberFormat="1" applyFont="1" applyFill="1" applyBorder="1" applyAlignment="1" applyProtection="1">
      <alignment horizontal="distributed" vertical="center"/>
      <protection/>
    </xf>
    <xf numFmtId="188" fontId="25" fillId="0" borderId="19" xfId="0" applyNumberFormat="1" applyFont="1" applyFill="1" applyBorder="1" applyAlignment="1" applyProtection="1">
      <alignment horizontal="right" vertical="center"/>
      <protection locked="0"/>
    </xf>
    <xf numFmtId="0" fontId="78" fillId="0" borderId="0" xfId="0" applyFont="1" applyFill="1" applyAlignment="1">
      <alignment vertical="center"/>
    </xf>
    <xf numFmtId="0" fontId="79" fillId="0" borderId="16" xfId="0" applyFont="1" applyFill="1" applyBorder="1" applyAlignment="1" applyProtection="1">
      <alignment horizontal="center" vertical="center" wrapText="1"/>
      <protection locked="0"/>
    </xf>
    <xf numFmtId="37" fontId="79" fillId="0" borderId="19" xfId="0" applyNumberFormat="1" applyFont="1" applyFill="1" applyBorder="1" applyAlignment="1" applyProtection="1">
      <alignment vertical="center"/>
      <protection locked="0"/>
    </xf>
    <xf numFmtId="37" fontId="79" fillId="0" borderId="19" xfId="0" applyNumberFormat="1" applyFont="1" applyFill="1" applyBorder="1" applyAlignment="1" applyProtection="1">
      <alignment vertical="center"/>
      <protection/>
    </xf>
    <xf numFmtId="0" fontId="79" fillId="0" borderId="19" xfId="0" applyFont="1" applyFill="1" applyBorder="1" applyAlignment="1" applyProtection="1">
      <alignment vertical="center"/>
      <protection locked="0"/>
    </xf>
    <xf numFmtId="37" fontId="15" fillId="0" borderId="22" xfId="0" applyNumberFormat="1" applyFont="1" applyFill="1" applyBorder="1" applyAlignment="1" applyProtection="1">
      <alignment horizontal="center" vertical="center"/>
      <protection/>
    </xf>
    <xf numFmtId="37" fontId="15" fillId="0" borderId="23" xfId="0" applyNumberFormat="1" applyFont="1" applyFill="1" applyBorder="1" applyAlignment="1" applyProtection="1">
      <alignment horizontal="center" vertical="center"/>
      <protection/>
    </xf>
    <xf numFmtId="37" fontId="18" fillId="0" borderId="22" xfId="61" applyNumberFormat="1" applyFont="1" applyFill="1" applyBorder="1" applyAlignment="1" applyProtection="1">
      <alignment horizontal="center" vertical="center"/>
      <protection/>
    </xf>
    <xf numFmtId="37" fontId="10" fillId="0" borderId="10" xfId="61" applyNumberFormat="1" applyFont="1" applyFill="1" applyBorder="1" applyAlignment="1" applyProtection="1">
      <alignment horizontal="distributed" vertical="center"/>
      <protection/>
    </xf>
    <xf numFmtId="37" fontId="15" fillId="0" borderId="21" xfId="61" applyNumberFormat="1" applyFont="1" applyFill="1" applyBorder="1" applyAlignment="1" applyProtection="1">
      <alignment horizontal="distributed" vertical="center"/>
      <protection/>
    </xf>
    <xf numFmtId="37" fontId="15" fillId="0" borderId="22" xfId="61" applyNumberFormat="1" applyFont="1" applyFill="1" applyBorder="1" applyAlignment="1" applyProtection="1">
      <alignment horizontal="distributed" vertical="center"/>
      <protection/>
    </xf>
    <xf numFmtId="37" fontId="12" fillId="0" borderId="22" xfId="61" applyNumberFormat="1" applyFont="1" applyFill="1" applyBorder="1" applyAlignment="1" applyProtection="1">
      <alignment horizontal="distributed" vertical="center"/>
      <protection/>
    </xf>
    <xf numFmtId="37" fontId="15" fillId="0" borderId="18" xfId="61" applyNumberFormat="1" applyFont="1" applyFill="1" applyBorder="1" applyAlignment="1" applyProtection="1">
      <alignment horizontal="distributed" vertical="center"/>
      <protection/>
    </xf>
    <xf numFmtId="37" fontId="79" fillId="0" borderId="32" xfId="0" applyNumberFormat="1" applyFont="1" applyFill="1" applyBorder="1" applyAlignment="1" applyProtection="1">
      <alignment vertical="center"/>
      <protection/>
    </xf>
    <xf numFmtId="0" fontId="79" fillId="0" borderId="37" xfId="0" applyFont="1" applyFill="1" applyBorder="1" applyAlignment="1" applyProtection="1">
      <alignment horizontal="center" vertical="center"/>
      <protection/>
    </xf>
    <xf numFmtId="176" fontId="79" fillId="0" borderId="32" xfId="0" applyNumberFormat="1" applyFont="1" applyFill="1" applyBorder="1" applyAlignment="1" applyProtection="1">
      <alignment vertical="center"/>
      <protection/>
    </xf>
    <xf numFmtId="37" fontId="80" fillId="0" borderId="37" xfId="0" applyNumberFormat="1" applyFont="1" applyFill="1" applyBorder="1" applyAlignment="1" applyProtection="1">
      <alignment vertical="center"/>
      <protection locked="0"/>
    </xf>
    <xf numFmtId="37" fontId="79" fillId="0" borderId="47" xfId="0" applyNumberFormat="1" applyFont="1" applyFill="1" applyBorder="1" applyAlignment="1" applyProtection="1">
      <alignment vertical="center"/>
      <protection locked="0"/>
    </xf>
    <xf numFmtId="0" fontId="79" fillId="0" borderId="45" xfId="0" applyFont="1" applyFill="1" applyBorder="1" applyAlignment="1" applyProtection="1">
      <alignment vertical="center"/>
      <protection locked="0"/>
    </xf>
    <xf numFmtId="0" fontId="81" fillId="0" borderId="48" xfId="0" applyFont="1" applyFill="1" applyBorder="1" applyAlignment="1">
      <alignment horizontal="center" vertical="center"/>
    </xf>
    <xf numFmtId="37" fontId="81" fillId="0" borderId="24" xfId="0" applyNumberFormat="1" applyFont="1" applyFill="1" applyBorder="1" applyAlignment="1" applyProtection="1">
      <alignment horizontal="distributed" vertical="center" wrapText="1"/>
      <protection/>
    </xf>
    <xf numFmtId="37" fontId="81" fillId="0" borderId="49" xfId="0" applyNumberFormat="1" applyFont="1" applyFill="1" applyBorder="1" applyAlignment="1" applyProtection="1">
      <alignment horizontal="distributed" vertical="center"/>
      <protection/>
    </xf>
    <xf numFmtId="37" fontId="23" fillId="0" borderId="17" xfId="61" applyNumberFormat="1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195" fontId="23" fillId="0" borderId="31" xfId="61" applyNumberFormat="1" applyFont="1" applyFill="1" applyBorder="1" applyAlignment="1" applyProtection="1">
      <alignment vertical="center"/>
      <protection/>
    </xf>
    <xf numFmtId="37" fontId="23" fillId="0" borderId="39" xfId="0" applyNumberFormat="1" applyFont="1" applyFill="1" applyBorder="1" applyAlignment="1" applyProtection="1">
      <alignment vertical="center"/>
      <protection locked="0"/>
    </xf>
    <xf numFmtId="37" fontId="23" fillId="0" borderId="39" xfId="0" applyNumberFormat="1" applyFont="1" applyFill="1" applyBorder="1" applyAlignment="1" applyProtection="1">
      <alignment vertical="center"/>
      <protection/>
    </xf>
    <xf numFmtId="37" fontId="18" fillId="0" borderId="50" xfId="0" applyNumberFormat="1" applyFont="1" applyFill="1" applyBorder="1" applyAlignment="1" applyProtection="1">
      <alignment horizontal="distributed" vertical="center"/>
      <protection/>
    </xf>
    <xf numFmtId="37" fontId="23" fillId="0" borderId="51" xfId="0" applyNumberFormat="1" applyFont="1" applyFill="1" applyBorder="1" applyAlignment="1" applyProtection="1">
      <alignment vertical="center"/>
      <protection locked="0"/>
    </xf>
    <xf numFmtId="37" fontId="23" fillId="0" borderId="39" xfId="0" applyNumberFormat="1" applyFont="1" applyFill="1" applyBorder="1" applyAlignment="1" applyProtection="1">
      <alignment vertical="center" shrinkToFit="1"/>
      <protection locked="0"/>
    </xf>
    <xf numFmtId="37" fontId="23" fillId="0" borderId="46" xfId="0" applyNumberFormat="1" applyFont="1" applyFill="1" applyBorder="1" applyAlignment="1" applyProtection="1">
      <alignment vertical="center"/>
      <protection locked="0"/>
    </xf>
    <xf numFmtId="37" fontId="23" fillId="0" borderId="16" xfId="0" applyNumberFormat="1" applyFont="1" applyFill="1" applyBorder="1" applyAlignment="1" applyProtection="1">
      <alignment vertical="center"/>
      <protection/>
    </xf>
    <xf numFmtId="37" fontId="23" fillId="0" borderId="16" xfId="0" applyNumberFormat="1" applyFont="1" applyFill="1" applyBorder="1" applyAlignment="1" applyProtection="1">
      <alignment vertical="center"/>
      <protection locked="0"/>
    </xf>
    <xf numFmtId="37" fontId="25" fillId="0" borderId="51" xfId="0" applyNumberFormat="1" applyFont="1" applyFill="1" applyBorder="1" applyAlignment="1" applyProtection="1">
      <alignment vertical="center"/>
      <protection locked="0"/>
    </xf>
    <xf numFmtId="37" fontId="25" fillId="0" borderId="39" xfId="0" applyNumberFormat="1" applyFont="1" applyFill="1" applyBorder="1" applyAlignment="1" applyProtection="1">
      <alignment vertical="center"/>
      <protection locked="0"/>
    </xf>
    <xf numFmtId="37" fontId="25" fillId="0" borderId="39" xfId="0" applyNumberFormat="1" applyFont="1" applyFill="1" applyBorder="1" applyAlignment="1" applyProtection="1">
      <alignment vertical="center"/>
      <protection/>
    </xf>
    <xf numFmtId="37" fontId="25" fillId="0" borderId="16" xfId="0" applyNumberFormat="1" applyFont="1" applyFill="1" applyBorder="1" applyAlignment="1" applyProtection="1">
      <alignment vertical="center"/>
      <protection/>
    </xf>
    <xf numFmtId="0" fontId="25" fillId="0" borderId="39" xfId="0" applyFont="1" applyFill="1" applyBorder="1" applyAlignment="1" applyProtection="1">
      <alignment vertical="center"/>
      <protection locked="0"/>
    </xf>
    <xf numFmtId="37" fontId="25" fillId="0" borderId="46" xfId="0" applyNumberFormat="1" applyFont="1" applyFill="1" applyBorder="1" applyAlignment="1" applyProtection="1">
      <alignment vertical="center"/>
      <protection locked="0"/>
    </xf>
    <xf numFmtId="37" fontId="25" fillId="0" borderId="25" xfId="0" applyNumberFormat="1" applyFont="1" applyFill="1" applyBorder="1" applyAlignment="1" applyProtection="1">
      <alignment horizontal="center" vertical="center"/>
      <protection locked="0"/>
    </xf>
    <xf numFmtId="37" fontId="25" fillId="0" borderId="16" xfId="0" applyNumberFormat="1" applyFont="1" applyFill="1" applyBorder="1" applyAlignment="1" applyProtection="1">
      <alignment horizontal="center" vertical="center"/>
      <protection locked="0"/>
    </xf>
    <xf numFmtId="180" fontId="25" fillId="0" borderId="51" xfId="63" applyNumberFormat="1" applyFont="1" applyFill="1" applyBorder="1" applyAlignment="1" applyProtection="1">
      <alignment vertical="center"/>
      <protection locked="0"/>
    </xf>
    <xf numFmtId="180" fontId="25" fillId="0" borderId="46" xfId="63" applyNumberFormat="1" applyFont="1" applyFill="1" applyBorder="1" applyAlignment="1" applyProtection="1">
      <alignment vertical="center"/>
      <protection locked="0"/>
    </xf>
    <xf numFmtId="180" fontId="25" fillId="0" borderId="39" xfId="63" applyNumberFormat="1" applyFont="1" applyFill="1" applyBorder="1" applyAlignment="1" applyProtection="1">
      <alignment vertical="center" shrinkToFit="1"/>
      <protection locked="0"/>
    </xf>
    <xf numFmtId="180" fontId="25" fillId="0" borderId="46" xfId="63" applyNumberFormat="1" applyFont="1" applyFill="1" applyBorder="1" applyAlignment="1" applyProtection="1">
      <alignment vertical="center"/>
      <protection/>
    </xf>
    <xf numFmtId="180" fontId="25" fillId="0" borderId="16" xfId="63" applyNumberFormat="1" applyFont="1" applyFill="1" applyBorder="1" applyAlignment="1" applyProtection="1">
      <alignment vertical="center"/>
      <protection/>
    </xf>
    <xf numFmtId="180" fontId="25" fillId="0" borderId="52" xfId="63" applyNumberFormat="1" applyFont="1" applyFill="1" applyBorder="1" applyAlignment="1" applyProtection="1">
      <alignment vertical="center"/>
      <protection locked="0"/>
    </xf>
    <xf numFmtId="180" fontId="25" fillId="0" borderId="34" xfId="63" applyNumberFormat="1" applyFont="1" applyFill="1" applyBorder="1" applyAlignment="1" applyProtection="1">
      <alignment vertical="center"/>
      <protection locked="0"/>
    </xf>
    <xf numFmtId="180" fontId="25" fillId="0" borderId="25" xfId="63" applyNumberFormat="1" applyFont="1" applyFill="1" applyBorder="1" applyAlignment="1" applyProtection="1">
      <alignment vertical="center"/>
      <protection locked="0"/>
    </xf>
    <xf numFmtId="180" fontId="25" fillId="0" borderId="53" xfId="63" applyNumberFormat="1" applyFont="1" applyFill="1" applyBorder="1" applyAlignment="1" applyProtection="1">
      <alignment vertical="center"/>
      <protection/>
    </xf>
    <xf numFmtId="180" fontId="25" fillId="0" borderId="54" xfId="63" applyNumberFormat="1" applyFont="1" applyFill="1" applyBorder="1" applyAlignment="1" applyProtection="1">
      <alignment vertical="center"/>
      <protection/>
    </xf>
    <xf numFmtId="180" fontId="25" fillId="0" borderId="50" xfId="63" applyNumberFormat="1" applyFont="1" applyFill="1" applyBorder="1" applyAlignment="1" applyProtection="1">
      <alignment vertical="center"/>
      <protection/>
    </xf>
    <xf numFmtId="180" fontId="25" fillId="0" borderId="51" xfId="62" applyNumberFormat="1" applyFont="1" applyFill="1" applyBorder="1" applyAlignment="1" applyProtection="1">
      <alignment vertical="center"/>
      <protection locked="0"/>
    </xf>
    <xf numFmtId="180" fontId="25" fillId="0" borderId="25" xfId="62" applyNumberFormat="1" applyFont="1" applyFill="1" applyBorder="1" applyAlignment="1" applyProtection="1">
      <alignment vertical="center"/>
      <protection locked="0"/>
    </xf>
    <xf numFmtId="180" fontId="25" fillId="0" borderId="16" xfId="62" applyNumberFormat="1" applyFont="1" applyFill="1" applyBorder="1" applyAlignment="1" applyProtection="1">
      <alignment vertical="center"/>
      <protection/>
    </xf>
    <xf numFmtId="180" fontId="25" fillId="0" borderId="51" xfId="62" applyNumberFormat="1" applyFont="1" applyFill="1" applyBorder="1" applyAlignment="1" applyProtection="1">
      <alignment vertical="center"/>
      <protection/>
    </xf>
    <xf numFmtId="180" fontId="25" fillId="0" borderId="34" xfId="62" applyNumberFormat="1" applyFont="1" applyFill="1" applyBorder="1" applyAlignment="1" applyProtection="1">
      <alignment vertical="center"/>
      <protection/>
    </xf>
    <xf numFmtId="180" fontId="25" fillId="0" borderId="54" xfId="62" applyNumberFormat="1" applyFont="1" applyFill="1" applyBorder="1" applyAlignment="1" applyProtection="1">
      <alignment vertical="center"/>
      <protection/>
    </xf>
    <xf numFmtId="49" fontId="28" fillId="0" borderId="0" xfId="61" applyNumberFormat="1" applyFont="1" applyFill="1" applyAlignment="1">
      <alignment textRotation="180"/>
      <protection/>
    </xf>
    <xf numFmtId="49" fontId="28" fillId="0" borderId="0" xfId="61" applyNumberFormat="1" applyFont="1" applyFill="1" applyAlignment="1">
      <alignment horizontal="center" textRotation="180"/>
      <protection/>
    </xf>
    <xf numFmtId="49" fontId="28" fillId="0" borderId="0" xfId="0" applyNumberFormat="1" applyFont="1" applyFill="1" applyAlignment="1">
      <alignment horizontal="center" vertical="center" textRotation="180"/>
    </xf>
    <xf numFmtId="37" fontId="18" fillId="0" borderId="49" xfId="0" applyNumberFormat="1" applyFont="1" applyFill="1" applyBorder="1" applyAlignment="1" applyProtection="1">
      <alignment horizontal="distributed" vertical="center"/>
      <protection/>
    </xf>
    <xf numFmtId="49" fontId="32" fillId="0" borderId="10" xfId="62" applyNumberFormat="1" applyFont="1" applyFill="1" applyBorder="1" applyAlignment="1">
      <alignment horizontal="center" vertical="center" textRotation="180"/>
      <protection/>
    </xf>
    <xf numFmtId="0" fontId="6" fillId="0" borderId="38" xfId="0" applyFont="1" applyFill="1" applyBorder="1" applyAlignment="1">
      <alignment vertical="center"/>
    </xf>
    <xf numFmtId="180" fontId="6" fillId="0" borderId="12" xfId="62" applyNumberFormat="1" applyFont="1" applyFill="1" applyBorder="1" applyAlignment="1" applyProtection="1">
      <alignment vertical="center"/>
      <protection/>
    </xf>
    <xf numFmtId="49" fontId="24" fillId="0" borderId="30" xfId="0" applyNumberFormat="1" applyFont="1" applyFill="1" applyBorder="1" applyAlignment="1" applyProtection="1">
      <alignment horizontal="center" vertical="center" wrapText="1" shrinkToFit="1"/>
      <protection/>
    </xf>
    <xf numFmtId="37" fontId="24" fillId="0" borderId="31" xfId="0" applyNumberFormat="1" applyFont="1" applyFill="1" applyBorder="1" applyAlignment="1" applyProtection="1">
      <alignment horizontal="right" vertical="center"/>
      <protection/>
    </xf>
    <xf numFmtId="37" fontId="23" fillId="0" borderId="41" xfId="0" applyNumberFormat="1" applyFont="1" applyFill="1" applyBorder="1" applyAlignment="1" applyProtection="1">
      <alignment vertical="center"/>
      <protection/>
    </xf>
    <xf numFmtId="37" fontId="82" fillId="0" borderId="0" xfId="61" applyNumberFormat="1" applyFont="1" applyFill="1" applyBorder="1" applyAlignment="1" applyProtection="1">
      <alignment vertical="center"/>
      <protection/>
    </xf>
    <xf numFmtId="37" fontId="82" fillId="0" borderId="10" xfId="61" applyNumberFormat="1" applyFont="1" applyFill="1" applyBorder="1" applyAlignment="1" applyProtection="1">
      <alignment vertical="center"/>
      <protection/>
    </xf>
    <xf numFmtId="49" fontId="24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39" xfId="0" applyFont="1" applyFill="1" applyBorder="1" applyAlignment="1" applyProtection="1">
      <alignment vertical="center"/>
      <protection locked="0"/>
    </xf>
    <xf numFmtId="177" fontId="23" fillId="0" borderId="46" xfId="0" applyNumberFormat="1" applyFont="1" applyFill="1" applyBorder="1" applyAlignment="1" applyProtection="1">
      <alignment horizontal="center" vertical="center"/>
      <protection locked="0"/>
    </xf>
    <xf numFmtId="176" fontId="23" fillId="0" borderId="39" xfId="0" applyNumberFormat="1" applyFont="1" applyFill="1" applyBorder="1" applyAlignment="1" applyProtection="1">
      <alignment vertical="center"/>
      <protection locked="0"/>
    </xf>
    <xf numFmtId="176" fontId="23" fillId="0" borderId="39" xfId="0" applyNumberFormat="1" applyFont="1" applyFill="1" applyBorder="1" applyAlignment="1" applyProtection="1">
      <alignment vertical="center"/>
      <protection/>
    </xf>
    <xf numFmtId="37" fontId="15" fillId="0" borderId="39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37" fontId="23" fillId="0" borderId="51" xfId="61" applyNumberFormat="1" applyFont="1" applyFill="1" applyBorder="1" applyAlignment="1" applyProtection="1">
      <alignment vertical="center"/>
      <protection locked="0"/>
    </xf>
    <xf numFmtId="37" fontId="23" fillId="0" borderId="39" xfId="61" applyNumberFormat="1" applyFont="1" applyFill="1" applyBorder="1" applyAlignment="1" applyProtection="1">
      <alignment vertical="center"/>
      <protection locked="0"/>
    </xf>
    <xf numFmtId="37" fontId="23" fillId="0" borderId="39" xfId="61" applyNumberFormat="1" applyFont="1" applyFill="1" applyBorder="1" applyAlignment="1" applyProtection="1">
      <alignment vertical="center"/>
      <protection/>
    </xf>
    <xf numFmtId="37" fontId="23" fillId="0" borderId="16" xfId="61" applyNumberFormat="1" applyFont="1" applyFill="1" applyBorder="1" applyAlignment="1" applyProtection="1">
      <alignment vertical="center"/>
      <protection/>
    </xf>
    <xf numFmtId="37" fontId="23" fillId="0" borderId="16" xfId="61" applyNumberFormat="1" applyFont="1" applyFill="1" applyBorder="1" applyAlignment="1" applyProtection="1">
      <alignment vertical="center"/>
      <protection locked="0"/>
    </xf>
    <xf numFmtId="37" fontId="23" fillId="0" borderId="46" xfId="61" applyNumberFormat="1" applyFont="1" applyFill="1" applyBorder="1" applyAlignment="1" applyProtection="1">
      <alignment vertical="center"/>
      <protection/>
    </xf>
    <xf numFmtId="180" fontId="25" fillId="0" borderId="21" xfId="62" applyNumberFormat="1" applyFont="1" applyFill="1" applyBorder="1" applyAlignment="1" applyProtection="1">
      <alignment vertical="center"/>
      <protection/>
    </xf>
    <xf numFmtId="180" fontId="25" fillId="0" borderId="22" xfId="62" applyNumberFormat="1" applyFont="1" applyFill="1" applyBorder="1" applyAlignment="1" applyProtection="1">
      <alignment vertical="center"/>
      <protection/>
    </xf>
    <xf numFmtId="180" fontId="25" fillId="0" borderId="27" xfId="62" applyNumberFormat="1" applyFont="1" applyFill="1" applyBorder="1" applyAlignment="1" applyProtection="1">
      <alignment vertical="center"/>
      <protection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37" fontId="15" fillId="0" borderId="39" xfId="0" applyNumberFormat="1" applyFont="1" applyFill="1" applyBorder="1" applyAlignment="1" applyProtection="1">
      <alignment horizontal="center" vertical="center" shrinkToFit="1"/>
      <protection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37" fontId="24" fillId="0" borderId="21" xfId="0" applyNumberFormat="1" applyFont="1" applyFill="1" applyBorder="1" applyAlignment="1" applyProtection="1">
      <alignment horizontal="right" vertical="center" shrinkToFit="1"/>
      <protection/>
    </xf>
    <xf numFmtId="37" fontId="23" fillId="0" borderId="27" xfId="0" applyNumberFormat="1" applyFont="1" applyFill="1" applyBorder="1" applyAlignment="1" applyProtection="1">
      <alignment vertical="center"/>
      <protection/>
    </xf>
    <xf numFmtId="37" fontId="23" fillId="0" borderId="22" xfId="0" applyNumberFormat="1" applyFont="1" applyFill="1" applyBorder="1" applyAlignment="1" applyProtection="1">
      <alignment vertical="center"/>
      <protection/>
    </xf>
    <xf numFmtId="176" fontId="23" fillId="0" borderId="22" xfId="0" applyNumberFormat="1" applyFont="1" applyFill="1" applyBorder="1" applyAlignment="1" applyProtection="1">
      <alignment vertical="center"/>
      <protection/>
    </xf>
    <xf numFmtId="37" fontId="15" fillId="0" borderId="23" xfId="0" applyNumberFormat="1" applyFont="1" applyFill="1" applyBorder="1" applyAlignment="1" applyProtection="1">
      <alignment vertical="center" shrinkToFit="1"/>
      <protection locked="0"/>
    </xf>
    <xf numFmtId="37" fontId="23" fillId="0" borderId="43" xfId="0" applyNumberFormat="1" applyFont="1" applyFill="1" applyBorder="1" applyAlignment="1" applyProtection="1">
      <alignment vertical="center" shrinkToFit="1"/>
      <protection locked="0"/>
    </xf>
    <xf numFmtId="0" fontId="23" fillId="0" borderId="55" xfId="0" applyFont="1" applyFill="1" applyBorder="1" applyAlignment="1" applyProtection="1">
      <alignment vertical="center" shrinkToFit="1"/>
      <protection locked="0"/>
    </xf>
    <xf numFmtId="37" fontId="23" fillId="0" borderId="21" xfId="61" applyNumberFormat="1" applyFont="1" applyFill="1" applyBorder="1" applyAlignment="1" applyProtection="1">
      <alignment vertical="center"/>
      <protection/>
    </xf>
    <xf numFmtId="37" fontId="23" fillId="0" borderId="27" xfId="61" applyNumberFormat="1" applyFont="1" applyFill="1" applyBorder="1" applyAlignment="1" applyProtection="1">
      <alignment vertical="center"/>
      <protection/>
    </xf>
    <xf numFmtId="37" fontId="23" fillId="0" borderId="22" xfId="61" applyNumberFormat="1" applyFont="1" applyFill="1" applyBorder="1" applyAlignment="1" applyProtection="1">
      <alignment vertical="center"/>
      <protection/>
    </xf>
    <xf numFmtId="37" fontId="23" fillId="0" borderId="55" xfId="61" applyNumberFormat="1" applyFont="1" applyFill="1" applyBorder="1" applyAlignment="1" applyProtection="1">
      <alignment vertical="center"/>
      <protection/>
    </xf>
    <xf numFmtId="37" fontId="23" fillId="0" borderId="18" xfId="61" applyNumberFormat="1" applyFont="1" applyFill="1" applyBorder="1" applyAlignment="1" applyProtection="1">
      <alignment vertical="center"/>
      <protection/>
    </xf>
    <xf numFmtId="37" fontId="23" fillId="0" borderId="23" xfId="61" applyNumberFormat="1" applyFont="1" applyFill="1" applyBorder="1" applyAlignment="1" applyProtection="1">
      <alignment vertical="center"/>
      <protection/>
    </xf>
    <xf numFmtId="37" fontId="23" fillId="0" borderId="21" xfId="0" applyNumberFormat="1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37" fontId="23" fillId="0" borderId="18" xfId="0" applyNumberFormat="1" applyFont="1" applyFill="1" applyBorder="1" applyAlignment="1" applyProtection="1">
      <alignment vertical="center"/>
      <protection/>
    </xf>
    <xf numFmtId="37" fontId="23" fillId="0" borderId="56" xfId="0" applyNumberFormat="1" applyFont="1" applyFill="1" applyBorder="1" applyAlignment="1" applyProtection="1">
      <alignment vertical="center"/>
      <protection/>
    </xf>
    <xf numFmtId="0" fontId="25" fillId="0" borderId="51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80" fontId="25" fillId="0" borderId="21" xfId="63" applyNumberFormat="1" applyFont="1" applyFill="1" applyBorder="1" applyAlignment="1" applyProtection="1">
      <alignment vertical="center"/>
      <protection/>
    </xf>
    <xf numFmtId="180" fontId="25" fillId="0" borderId="26" xfId="63" applyNumberFormat="1" applyFont="1" applyFill="1" applyBorder="1" applyAlignment="1" applyProtection="1">
      <alignment vertical="center"/>
      <protection/>
    </xf>
    <xf numFmtId="180" fontId="25" fillId="0" borderId="18" xfId="63" applyNumberFormat="1" applyFont="1" applyFill="1" applyBorder="1" applyAlignment="1" applyProtection="1">
      <alignment vertical="center"/>
      <protection/>
    </xf>
    <xf numFmtId="180" fontId="25" fillId="0" borderId="57" xfId="63" applyNumberFormat="1" applyFont="1" applyFill="1" applyBorder="1" applyAlignment="1" applyProtection="1">
      <alignment vertical="center"/>
      <protection/>
    </xf>
    <xf numFmtId="180" fontId="25" fillId="0" borderId="55" xfId="63" applyNumberFormat="1" applyFont="1" applyFill="1" applyBorder="1" applyAlignment="1" applyProtection="1">
      <alignment vertical="center"/>
      <protection/>
    </xf>
    <xf numFmtId="180" fontId="25" fillId="0" borderId="18" xfId="62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37" fontId="24" fillId="0" borderId="21" xfId="0" applyNumberFormat="1" applyFont="1" applyFill="1" applyBorder="1" applyAlignment="1" applyProtection="1">
      <alignment vertical="center"/>
      <protection/>
    </xf>
    <xf numFmtId="37" fontId="15" fillId="0" borderId="23" xfId="0" applyNumberFormat="1" applyFont="1" applyFill="1" applyBorder="1" applyAlignment="1" applyProtection="1">
      <alignment vertical="center"/>
      <protection locked="0"/>
    </xf>
    <xf numFmtId="37" fontId="23" fillId="0" borderId="43" xfId="0" applyNumberFormat="1" applyFont="1" applyFill="1" applyBorder="1" applyAlignment="1" applyProtection="1">
      <alignment vertical="center"/>
      <protection locked="0"/>
    </xf>
    <xf numFmtId="0" fontId="23" fillId="0" borderId="55" xfId="0" applyFont="1" applyFill="1" applyBorder="1" applyAlignment="1" applyProtection="1">
      <alignment vertical="center"/>
      <protection locked="0"/>
    </xf>
    <xf numFmtId="37" fontId="23" fillId="0" borderId="22" xfId="0" applyNumberFormat="1" applyFont="1" applyFill="1" applyBorder="1" applyAlignment="1" applyProtection="1">
      <alignment vertical="center" shrinkToFit="1"/>
      <protection/>
    </xf>
    <xf numFmtId="37" fontId="25" fillId="0" borderId="22" xfId="0" applyNumberFormat="1" applyFont="1" applyFill="1" applyBorder="1" applyAlignment="1" applyProtection="1">
      <alignment vertical="center"/>
      <protection/>
    </xf>
    <xf numFmtId="37" fontId="25" fillId="0" borderId="18" xfId="0" applyNumberFormat="1" applyFont="1" applyFill="1" applyBorder="1" applyAlignment="1" applyProtection="1">
      <alignment vertical="center"/>
      <protection/>
    </xf>
    <xf numFmtId="37" fontId="25" fillId="0" borderId="23" xfId="0" applyNumberFormat="1" applyFont="1" applyFill="1" applyBorder="1" applyAlignment="1" applyProtection="1">
      <alignment vertical="center"/>
      <protection/>
    </xf>
    <xf numFmtId="37" fontId="25" fillId="0" borderId="27" xfId="0" applyNumberFormat="1" applyFont="1" applyFill="1" applyBorder="1" applyAlignment="1" applyProtection="1">
      <alignment vertical="center"/>
      <protection/>
    </xf>
    <xf numFmtId="188" fontId="25" fillId="0" borderId="39" xfId="0" applyNumberFormat="1" applyFont="1" applyFill="1" applyBorder="1" applyAlignment="1" applyProtection="1">
      <alignment vertical="center"/>
      <protection locked="0"/>
    </xf>
    <xf numFmtId="37" fontId="25" fillId="0" borderId="16" xfId="0" applyNumberFormat="1" applyFont="1" applyFill="1" applyBorder="1" applyAlignment="1" applyProtection="1">
      <alignment horizontal="right" vertical="center"/>
      <protection locked="0"/>
    </xf>
    <xf numFmtId="180" fontId="25" fillId="0" borderId="35" xfId="63" applyNumberFormat="1" applyFont="1" applyFill="1" applyBorder="1" applyAlignment="1" applyProtection="1">
      <alignment vertical="center"/>
      <protection locked="0"/>
    </xf>
    <xf numFmtId="180" fontId="25" fillId="0" borderId="23" xfId="62" applyNumberFormat="1" applyFont="1" applyFill="1" applyBorder="1" applyAlignment="1" applyProtection="1">
      <alignment vertical="center"/>
      <protection/>
    </xf>
    <xf numFmtId="176" fontId="33" fillId="0" borderId="39" xfId="0" applyNumberFormat="1" applyFont="1" applyFill="1" applyBorder="1" applyAlignment="1" applyProtection="1">
      <alignment vertical="center"/>
      <protection locked="0"/>
    </xf>
    <xf numFmtId="176" fontId="18" fillId="0" borderId="58" xfId="0" applyNumberFormat="1" applyFont="1" applyFill="1" applyBorder="1" applyAlignment="1" applyProtection="1">
      <alignment horizontal="center" vertical="distributed" textRotation="255" indent="1"/>
      <protection/>
    </xf>
    <xf numFmtId="176" fontId="18" fillId="0" borderId="59" xfId="0" applyNumberFormat="1" applyFont="1" applyFill="1" applyBorder="1" applyAlignment="1" applyProtection="1">
      <alignment horizontal="center" vertical="distributed" textRotation="255" indent="1"/>
      <protection/>
    </xf>
    <xf numFmtId="176" fontId="18" fillId="0" borderId="26" xfId="0" applyNumberFormat="1" applyFont="1" applyFill="1" applyBorder="1" applyAlignment="1" applyProtection="1">
      <alignment horizontal="center" vertical="distributed" textRotation="255" indent="1"/>
      <protection/>
    </xf>
    <xf numFmtId="37" fontId="18" fillId="0" borderId="60" xfId="0" applyNumberFormat="1" applyFont="1" applyFill="1" applyBorder="1" applyAlignment="1" applyProtection="1">
      <alignment horizontal="center" vertical="center"/>
      <protection/>
    </xf>
    <xf numFmtId="37" fontId="18" fillId="0" borderId="38" xfId="0" applyNumberFormat="1" applyFont="1" applyFill="1" applyBorder="1" applyAlignment="1" applyProtection="1">
      <alignment horizontal="center" vertical="center"/>
      <protection/>
    </xf>
    <xf numFmtId="37" fontId="18" fillId="0" borderId="48" xfId="0" applyNumberFormat="1" applyFont="1" applyFill="1" applyBorder="1" applyAlignment="1" applyProtection="1">
      <alignment horizontal="center" vertical="center"/>
      <protection/>
    </xf>
    <xf numFmtId="176" fontId="18" fillId="0" borderId="58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58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59" xfId="0" applyNumberFormat="1" applyFont="1" applyFill="1" applyBorder="1" applyAlignment="1" applyProtection="1">
      <alignment horizontal="center" vertical="distributed" textRotation="255" indent="1"/>
      <protection/>
    </xf>
    <xf numFmtId="37" fontId="18" fillId="0" borderId="26" xfId="0" applyNumberFormat="1" applyFont="1" applyFill="1" applyBorder="1" applyAlignment="1" applyProtection="1">
      <alignment horizontal="center" vertical="distributed" textRotation="255" indent="1"/>
      <protection/>
    </xf>
    <xf numFmtId="0" fontId="18" fillId="0" borderId="61" xfId="0" applyFont="1" applyFill="1" applyBorder="1" applyAlignment="1" applyProtection="1">
      <alignment horizontal="center" vertical="distributed" textRotation="255" indent="1"/>
      <protection/>
    </xf>
    <xf numFmtId="0" fontId="18" fillId="0" borderId="62" xfId="0" applyFont="1" applyFill="1" applyBorder="1" applyAlignment="1" applyProtection="1">
      <alignment horizontal="center" vertical="distributed" textRotation="255" indent="1"/>
      <protection/>
    </xf>
    <xf numFmtId="0" fontId="18" fillId="0" borderId="63" xfId="0" applyFont="1" applyFill="1" applyBorder="1" applyAlignment="1" applyProtection="1">
      <alignment horizontal="center" vertical="distributed" textRotation="255" indent="1"/>
      <protection/>
    </xf>
    <xf numFmtId="37" fontId="18" fillId="0" borderId="64" xfId="0" applyNumberFormat="1" applyFont="1" applyFill="1" applyBorder="1" applyAlignment="1" applyProtection="1">
      <alignment horizontal="center" vertical="center"/>
      <protection/>
    </xf>
    <xf numFmtId="37" fontId="18" fillId="0" borderId="65" xfId="0" applyNumberFormat="1" applyFont="1" applyFill="1" applyBorder="1" applyAlignment="1" applyProtection="1">
      <alignment horizontal="center" vertical="center"/>
      <protection/>
    </xf>
    <xf numFmtId="37" fontId="18" fillId="0" borderId="56" xfId="0" applyNumberFormat="1" applyFont="1" applyFill="1" applyBorder="1" applyAlignment="1" applyProtection="1">
      <alignment horizontal="center" vertical="center"/>
      <protection/>
    </xf>
    <xf numFmtId="37" fontId="18" fillId="0" borderId="52" xfId="0" applyNumberFormat="1" applyFont="1" applyFill="1" applyBorder="1" applyAlignment="1" applyProtection="1">
      <alignment horizontal="center" vertical="center"/>
      <protection/>
    </xf>
    <xf numFmtId="37" fontId="18" fillId="0" borderId="35" xfId="0" applyNumberFormat="1" applyFont="1" applyFill="1" applyBorder="1" applyAlignment="1" applyProtection="1">
      <alignment horizontal="center" vertical="center"/>
      <protection/>
    </xf>
    <xf numFmtId="37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64" xfId="0" applyNumberFormat="1" applyFont="1" applyFill="1" applyBorder="1" applyAlignment="1" applyProtection="1">
      <alignment horizontal="distributed" vertical="center"/>
      <protection/>
    </xf>
    <xf numFmtId="176" fontId="18" fillId="0" borderId="13" xfId="0" applyNumberFormat="1" applyFont="1" applyFill="1" applyBorder="1" applyAlignment="1" applyProtection="1">
      <alignment horizontal="distributed" vertical="center"/>
      <protection/>
    </xf>
    <xf numFmtId="176" fontId="18" fillId="0" borderId="65" xfId="0" applyNumberFormat="1" applyFont="1" applyFill="1" applyBorder="1" applyAlignment="1" applyProtection="1">
      <alignment horizontal="distributed" vertical="center"/>
      <protection/>
    </xf>
    <xf numFmtId="176" fontId="18" fillId="0" borderId="56" xfId="0" applyNumberFormat="1" applyFont="1" applyFill="1" applyBorder="1" applyAlignment="1" applyProtection="1">
      <alignment horizontal="distributed" vertical="center"/>
      <protection/>
    </xf>
    <xf numFmtId="176" fontId="18" fillId="0" borderId="0" xfId="0" applyNumberFormat="1" applyFont="1" applyFill="1" applyBorder="1" applyAlignment="1" applyProtection="1">
      <alignment horizontal="distributed" vertical="center"/>
      <protection/>
    </xf>
    <xf numFmtId="176" fontId="18" fillId="0" borderId="52" xfId="0" applyNumberFormat="1" applyFont="1" applyFill="1" applyBorder="1" applyAlignment="1" applyProtection="1">
      <alignment horizontal="distributed" vertical="center"/>
      <protection/>
    </xf>
    <xf numFmtId="176" fontId="18" fillId="0" borderId="35" xfId="0" applyNumberFormat="1" applyFont="1" applyFill="1" applyBorder="1" applyAlignment="1" applyProtection="1">
      <alignment horizontal="distributed" vertical="center"/>
      <protection/>
    </xf>
    <xf numFmtId="176" fontId="18" fillId="0" borderId="66" xfId="0" applyNumberFormat="1" applyFont="1" applyFill="1" applyBorder="1" applyAlignment="1" applyProtection="1">
      <alignment horizontal="distributed" vertical="center"/>
      <protection/>
    </xf>
    <xf numFmtId="176" fontId="18" fillId="0" borderId="14" xfId="0" applyNumberFormat="1" applyFont="1" applyFill="1" applyBorder="1" applyAlignment="1" applyProtection="1">
      <alignment horizontal="distributed" vertical="center"/>
      <protection/>
    </xf>
    <xf numFmtId="37" fontId="18" fillId="0" borderId="58" xfId="0" applyNumberFormat="1" applyFont="1" applyFill="1" applyBorder="1" applyAlignment="1" applyProtection="1">
      <alignment horizontal="center" vertical="center"/>
      <protection/>
    </xf>
    <xf numFmtId="37" fontId="18" fillId="0" borderId="59" xfId="0" applyNumberFormat="1" applyFont="1" applyFill="1" applyBorder="1" applyAlignment="1" applyProtection="1">
      <alignment horizontal="center" vertical="center"/>
      <protection/>
    </xf>
    <xf numFmtId="37" fontId="18" fillId="0" borderId="26" xfId="0" applyNumberFormat="1" applyFont="1" applyFill="1" applyBorder="1" applyAlignment="1" applyProtection="1">
      <alignment horizontal="center" vertical="center"/>
      <protection/>
    </xf>
    <xf numFmtId="37" fontId="18" fillId="0" borderId="59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26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58" xfId="0" applyNumberFormat="1" applyFont="1" applyFill="1" applyBorder="1" applyAlignment="1" applyProtection="1">
      <alignment horizontal="center" vertical="distributed" textRotation="255" indent="1"/>
      <protection/>
    </xf>
    <xf numFmtId="37" fontId="18" fillId="0" borderId="67" xfId="0" applyNumberFormat="1" applyFont="1" applyFill="1" applyBorder="1" applyAlignment="1" applyProtection="1">
      <alignment horizontal="distributed" vertical="center"/>
      <protection/>
    </xf>
    <xf numFmtId="37" fontId="18" fillId="0" borderId="68" xfId="0" applyNumberFormat="1" applyFont="1" applyFill="1" applyBorder="1" applyAlignment="1" applyProtection="1">
      <alignment horizontal="distributed" vertical="center"/>
      <protection/>
    </xf>
    <xf numFmtId="37" fontId="18" fillId="0" borderId="15" xfId="0" applyNumberFormat="1" applyFont="1" applyFill="1" applyBorder="1" applyAlignment="1" applyProtection="1">
      <alignment horizontal="distributed" vertical="center"/>
      <protection/>
    </xf>
    <xf numFmtId="37" fontId="18" fillId="0" borderId="35" xfId="0" applyNumberFormat="1" applyFont="1" applyFill="1" applyBorder="1" applyAlignment="1" applyProtection="1">
      <alignment horizontal="distributed" vertical="center"/>
      <protection/>
    </xf>
    <xf numFmtId="37" fontId="18" fillId="0" borderId="66" xfId="0" applyNumberFormat="1" applyFont="1" applyFill="1" applyBorder="1" applyAlignment="1" applyProtection="1">
      <alignment horizontal="distributed" vertical="center"/>
      <protection/>
    </xf>
    <xf numFmtId="37" fontId="18" fillId="0" borderId="14" xfId="0" applyNumberFormat="1" applyFont="1" applyFill="1" applyBorder="1" applyAlignment="1" applyProtection="1">
      <alignment horizontal="distributed" vertical="center"/>
      <protection/>
    </xf>
    <xf numFmtId="0" fontId="12" fillId="0" borderId="58" xfId="0" applyFont="1" applyFill="1" applyBorder="1" applyAlignment="1" applyProtection="1">
      <alignment horizontal="center" vertical="center" textRotation="255"/>
      <protection/>
    </xf>
    <xf numFmtId="0" fontId="0" fillId="0" borderId="5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8" fillId="0" borderId="58" xfId="0" applyFont="1" applyFill="1" applyBorder="1" applyAlignment="1" applyProtection="1">
      <alignment horizontal="center" vertical="distributed" textRotation="255" wrapText="1" indent="1"/>
      <protection/>
    </xf>
    <xf numFmtId="0" fontId="18" fillId="0" borderId="59" xfId="0" applyFont="1" applyFill="1" applyBorder="1" applyAlignment="1" applyProtection="1">
      <alignment horizontal="center" vertical="distributed" textRotation="255" indent="1"/>
      <protection/>
    </xf>
    <xf numFmtId="0" fontId="18" fillId="0" borderId="26" xfId="0" applyFont="1" applyFill="1" applyBorder="1" applyAlignment="1" applyProtection="1">
      <alignment horizontal="center" vertical="distributed" textRotation="255" indent="1"/>
      <protection/>
    </xf>
    <xf numFmtId="37" fontId="18" fillId="0" borderId="67" xfId="0" applyNumberFormat="1" applyFont="1" applyFill="1" applyBorder="1" applyAlignment="1" applyProtection="1">
      <alignment horizontal="center" vertical="distributed" textRotation="255" indent="1"/>
      <protection/>
    </xf>
    <xf numFmtId="0" fontId="19" fillId="0" borderId="56" xfId="0" applyFont="1" applyBorder="1" applyAlignment="1">
      <alignment vertical="distributed" textRotation="255" indent="1"/>
    </xf>
    <xf numFmtId="0" fontId="19" fillId="0" borderId="69" xfId="0" applyFont="1" applyBorder="1" applyAlignment="1">
      <alignment vertical="distributed" textRotation="255" indent="1"/>
    </xf>
    <xf numFmtId="0" fontId="18" fillId="0" borderId="70" xfId="0" applyFont="1" applyFill="1" applyBorder="1" applyAlignment="1" applyProtection="1">
      <alignment horizontal="center" vertical="distributed" textRotation="255" indent="1" shrinkToFit="1"/>
      <protection/>
    </xf>
    <xf numFmtId="0" fontId="19" fillId="0" borderId="59" xfId="0" applyFont="1" applyFill="1" applyBorder="1" applyAlignment="1">
      <alignment horizontal="center" vertical="distributed" textRotation="255" indent="1" shrinkToFit="1"/>
    </xf>
    <xf numFmtId="0" fontId="19" fillId="0" borderId="26" xfId="0" applyFont="1" applyFill="1" applyBorder="1" applyAlignment="1">
      <alignment horizontal="center" vertical="distributed" textRotation="255" indent="1" shrinkToFit="1"/>
    </xf>
    <xf numFmtId="0" fontId="15" fillId="0" borderId="0" xfId="0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>
      <alignment horizontal="center" vertical="center" textRotation="180"/>
    </xf>
    <xf numFmtId="37" fontId="18" fillId="0" borderId="64" xfId="0" applyNumberFormat="1" applyFont="1" applyFill="1" applyBorder="1" applyAlignment="1" applyProtection="1">
      <alignment horizontal="distributed" vertical="center"/>
      <protection/>
    </xf>
    <xf numFmtId="37" fontId="18" fillId="0" borderId="13" xfId="0" applyNumberFormat="1" applyFont="1" applyFill="1" applyBorder="1" applyAlignment="1" applyProtection="1">
      <alignment horizontal="distributed" vertical="center"/>
      <protection/>
    </xf>
    <xf numFmtId="37" fontId="18" fillId="0" borderId="65" xfId="0" applyNumberFormat="1" applyFont="1" applyFill="1" applyBorder="1" applyAlignment="1" applyProtection="1">
      <alignment horizontal="distributed" vertical="center"/>
      <protection/>
    </xf>
    <xf numFmtId="37" fontId="18" fillId="0" borderId="56" xfId="0" applyNumberFormat="1" applyFont="1" applyFill="1" applyBorder="1" applyAlignment="1" applyProtection="1">
      <alignment horizontal="distributed" vertical="center"/>
      <protection/>
    </xf>
    <xf numFmtId="37" fontId="18" fillId="0" borderId="0" xfId="0" applyNumberFormat="1" applyFont="1" applyFill="1" applyBorder="1" applyAlignment="1" applyProtection="1">
      <alignment horizontal="distributed" vertical="center"/>
      <protection/>
    </xf>
    <xf numFmtId="37" fontId="18" fillId="0" borderId="52" xfId="0" applyNumberFormat="1" applyFont="1" applyFill="1" applyBorder="1" applyAlignment="1" applyProtection="1">
      <alignment horizontal="distributed" vertical="center"/>
      <protection/>
    </xf>
    <xf numFmtId="37" fontId="18" fillId="0" borderId="67" xfId="0" applyNumberFormat="1" applyFont="1" applyFill="1" applyBorder="1" applyAlignment="1" applyProtection="1">
      <alignment horizontal="center" vertical="center"/>
      <protection/>
    </xf>
    <xf numFmtId="37" fontId="18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6" fillId="0" borderId="59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37" fontId="18" fillId="0" borderId="58" xfId="0" applyNumberFormat="1" applyFont="1" applyFill="1" applyBorder="1" applyAlignment="1" applyProtection="1">
      <alignment horizontal="center" vertical="center" textRotation="255"/>
      <protection/>
    </xf>
    <xf numFmtId="0" fontId="19" fillId="0" borderId="59" xfId="0" applyFont="1" applyBorder="1" applyAlignment="1">
      <alignment vertical="center" textRotation="255"/>
    </xf>
    <xf numFmtId="0" fontId="19" fillId="0" borderId="26" xfId="0" applyFont="1" applyBorder="1" applyAlignment="1">
      <alignment vertical="center" textRotation="255"/>
    </xf>
    <xf numFmtId="37" fontId="81" fillId="0" borderId="71" xfId="0" applyNumberFormat="1" applyFont="1" applyFill="1" applyBorder="1" applyAlignment="1" applyProtection="1">
      <alignment horizontal="center" vertical="center"/>
      <protection/>
    </xf>
    <xf numFmtId="37" fontId="81" fillId="0" borderId="45" xfId="0" applyNumberFormat="1" applyFont="1" applyFill="1" applyBorder="1" applyAlignment="1" applyProtection="1">
      <alignment horizontal="center" vertical="center"/>
      <protection/>
    </xf>
    <xf numFmtId="37" fontId="81" fillId="0" borderId="72" xfId="0" applyNumberFormat="1" applyFont="1" applyFill="1" applyBorder="1" applyAlignment="1" applyProtection="1">
      <alignment horizontal="center" vertical="center" textRotation="255"/>
      <protection/>
    </xf>
    <xf numFmtId="37" fontId="81" fillId="0" borderId="73" xfId="0" applyNumberFormat="1" applyFont="1" applyFill="1" applyBorder="1" applyAlignment="1" applyProtection="1">
      <alignment horizontal="center" vertical="center" textRotation="255"/>
      <protection/>
    </xf>
    <xf numFmtId="37" fontId="81" fillId="0" borderId="74" xfId="0" applyNumberFormat="1" applyFont="1" applyFill="1" applyBorder="1" applyAlignment="1" applyProtection="1">
      <alignment horizontal="center" vertical="center" textRotation="255"/>
      <protection/>
    </xf>
    <xf numFmtId="37" fontId="18" fillId="0" borderId="72" xfId="0" applyNumberFormat="1" applyFont="1" applyFill="1" applyBorder="1" applyAlignment="1" applyProtection="1">
      <alignment horizontal="center" vertical="distributed" textRotation="255" wrapText="1" indent="3"/>
      <protection/>
    </xf>
    <xf numFmtId="37" fontId="18" fillId="0" borderId="73" xfId="0" applyNumberFormat="1" applyFont="1" applyFill="1" applyBorder="1" applyAlignment="1" applyProtection="1">
      <alignment horizontal="center" vertical="distributed" textRotation="255" indent="3"/>
      <protection/>
    </xf>
    <xf numFmtId="37" fontId="18" fillId="0" borderId="74" xfId="0" applyNumberFormat="1" applyFont="1" applyFill="1" applyBorder="1" applyAlignment="1" applyProtection="1">
      <alignment horizontal="center" vertical="distributed" textRotation="255" indent="3"/>
      <protection/>
    </xf>
    <xf numFmtId="37" fontId="18" fillId="0" borderId="72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73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74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18" fillId="0" borderId="61" xfId="0" applyNumberFormat="1" applyFont="1" applyFill="1" applyBorder="1" applyAlignment="1" applyProtection="1">
      <alignment horizontal="center" vertical="center"/>
      <protection/>
    </xf>
    <xf numFmtId="37" fontId="18" fillId="0" borderId="62" xfId="0" applyNumberFormat="1" applyFont="1" applyFill="1" applyBorder="1" applyAlignment="1" applyProtection="1">
      <alignment horizontal="center" vertical="center"/>
      <protection/>
    </xf>
    <xf numFmtId="37" fontId="18" fillId="0" borderId="63" xfId="0" applyNumberFormat="1" applyFont="1" applyFill="1" applyBorder="1" applyAlignment="1" applyProtection="1">
      <alignment horizontal="center" vertical="center"/>
      <protection/>
    </xf>
    <xf numFmtId="37" fontId="10" fillId="0" borderId="58" xfId="0" applyNumberFormat="1" applyFont="1" applyFill="1" applyBorder="1" applyAlignment="1" applyProtection="1">
      <alignment horizontal="center" vertical="center" textRotation="255"/>
      <protection/>
    </xf>
    <xf numFmtId="0" fontId="17" fillId="0" borderId="59" xfId="0" applyFont="1" applyBorder="1" applyAlignment="1">
      <alignment horizontal="center" vertical="center" textRotation="255"/>
    </xf>
    <xf numFmtId="0" fontId="17" fillId="0" borderId="26" xfId="0" applyFont="1" applyBorder="1" applyAlignment="1">
      <alignment horizontal="center" vertical="center" textRotation="255"/>
    </xf>
    <xf numFmtId="37" fontId="18" fillId="0" borderId="70" xfId="0" applyNumberFormat="1" applyFont="1" applyFill="1" applyBorder="1" applyAlignment="1" applyProtection="1">
      <alignment horizontal="center" vertical="distributed" textRotation="255" indent="1"/>
      <protection/>
    </xf>
    <xf numFmtId="37" fontId="26" fillId="0" borderId="0" xfId="0" applyNumberFormat="1" applyFont="1" applyFill="1" applyAlignment="1" applyProtection="1">
      <alignment vertical="top"/>
      <protection/>
    </xf>
    <xf numFmtId="37" fontId="26" fillId="0" borderId="11" xfId="0" applyNumberFormat="1" applyFont="1" applyFill="1" applyBorder="1" applyAlignment="1" applyProtection="1">
      <alignment vertical="top"/>
      <protection/>
    </xf>
    <xf numFmtId="0" fontId="19" fillId="0" borderId="56" xfId="0" applyFont="1" applyBorder="1" applyAlignment="1">
      <alignment horizontal="center" vertical="distributed" textRotation="255" indent="1"/>
    </xf>
    <xf numFmtId="0" fontId="19" fillId="0" borderId="69" xfId="0" applyFont="1" applyBorder="1" applyAlignment="1">
      <alignment horizontal="center" vertical="distributed" textRotation="255" indent="1"/>
    </xf>
    <xf numFmtId="37" fontId="12" fillId="0" borderId="58" xfId="0" applyNumberFormat="1" applyFont="1" applyFill="1" applyBorder="1" applyAlignment="1" applyProtection="1">
      <alignment horizontal="center" vertical="center" textRotation="255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37" fontId="12" fillId="0" borderId="67" xfId="0" applyNumberFormat="1" applyFont="1" applyFill="1" applyBorder="1" applyAlignment="1" applyProtection="1">
      <alignment horizontal="distributed" vertical="center"/>
      <protection/>
    </xf>
    <xf numFmtId="37" fontId="12" fillId="0" borderId="68" xfId="0" applyNumberFormat="1" applyFont="1" applyFill="1" applyBorder="1" applyAlignment="1" applyProtection="1">
      <alignment horizontal="distributed" vertical="center"/>
      <protection/>
    </xf>
    <xf numFmtId="37" fontId="12" fillId="0" borderId="15" xfId="0" applyNumberFormat="1" applyFont="1" applyFill="1" applyBorder="1" applyAlignment="1" applyProtection="1">
      <alignment horizontal="distributed" vertical="center"/>
      <protection/>
    </xf>
    <xf numFmtId="37" fontId="12" fillId="0" borderId="35" xfId="0" applyNumberFormat="1" applyFont="1" applyFill="1" applyBorder="1" applyAlignment="1" applyProtection="1">
      <alignment horizontal="distributed" vertical="center"/>
      <protection/>
    </xf>
    <xf numFmtId="37" fontId="12" fillId="0" borderId="66" xfId="0" applyNumberFormat="1" applyFont="1" applyFill="1" applyBorder="1" applyAlignment="1" applyProtection="1">
      <alignment horizontal="distributed" vertical="center"/>
      <protection/>
    </xf>
    <xf numFmtId="37" fontId="12" fillId="0" borderId="14" xfId="0" applyNumberFormat="1" applyFont="1" applyFill="1" applyBorder="1" applyAlignment="1" applyProtection="1">
      <alignment horizontal="distributed" vertical="center"/>
      <protection/>
    </xf>
    <xf numFmtId="37" fontId="18" fillId="0" borderId="72" xfId="0" applyNumberFormat="1" applyFont="1" applyFill="1" applyBorder="1" applyAlignment="1" applyProtection="1">
      <alignment horizontal="center" vertical="center" textRotation="255"/>
      <protection/>
    </xf>
    <xf numFmtId="37" fontId="18" fillId="0" borderId="73" xfId="0" applyNumberFormat="1" applyFont="1" applyFill="1" applyBorder="1" applyAlignment="1" applyProtection="1">
      <alignment horizontal="center" vertical="center" textRotation="255"/>
      <protection/>
    </xf>
    <xf numFmtId="37" fontId="18" fillId="0" borderId="74" xfId="0" applyNumberFormat="1" applyFont="1" applyFill="1" applyBorder="1" applyAlignment="1" applyProtection="1">
      <alignment horizontal="center" vertical="center" textRotation="255"/>
      <protection/>
    </xf>
    <xf numFmtId="37" fontId="18" fillId="0" borderId="60" xfId="61" applyNumberFormat="1" applyFont="1" applyFill="1" applyBorder="1" applyAlignment="1" applyProtection="1">
      <alignment horizontal="center" vertical="center"/>
      <protection/>
    </xf>
    <xf numFmtId="37" fontId="18" fillId="0" borderId="38" xfId="61" applyNumberFormat="1" applyFont="1" applyFill="1" applyBorder="1" applyAlignment="1" applyProtection="1">
      <alignment horizontal="center" vertical="center"/>
      <protection/>
    </xf>
    <xf numFmtId="37" fontId="18" fillId="0" borderId="48" xfId="61" applyNumberFormat="1" applyFont="1" applyFill="1" applyBorder="1" applyAlignment="1" applyProtection="1">
      <alignment horizontal="center" vertical="center"/>
      <protection/>
    </xf>
    <xf numFmtId="37" fontId="18" fillId="0" borderId="61" xfId="61" applyNumberFormat="1" applyFont="1" applyFill="1" applyBorder="1" applyAlignment="1" applyProtection="1">
      <alignment horizontal="center" vertical="center"/>
      <protection/>
    </xf>
    <xf numFmtId="37" fontId="18" fillId="0" borderId="62" xfId="61" applyNumberFormat="1" applyFont="1" applyFill="1" applyBorder="1" applyAlignment="1" applyProtection="1">
      <alignment horizontal="center" vertical="center"/>
      <protection/>
    </xf>
    <xf numFmtId="37" fontId="18" fillId="0" borderId="63" xfId="61" applyNumberFormat="1" applyFont="1" applyFill="1" applyBorder="1" applyAlignment="1" applyProtection="1">
      <alignment horizontal="center" vertical="center"/>
      <protection/>
    </xf>
    <xf numFmtId="37" fontId="18" fillId="0" borderId="51" xfId="61" applyNumberFormat="1" applyFont="1" applyFill="1" applyBorder="1" applyAlignment="1" applyProtection="1">
      <alignment horizontal="distributed" vertical="center"/>
      <protection/>
    </xf>
    <xf numFmtId="37" fontId="18" fillId="0" borderId="39" xfId="61" applyNumberFormat="1" applyFont="1" applyFill="1" applyBorder="1" applyAlignment="1" applyProtection="1">
      <alignment horizontal="distributed" vertical="center"/>
      <protection/>
    </xf>
    <xf numFmtId="37" fontId="18" fillId="0" borderId="46" xfId="61" applyNumberFormat="1" applyFont="1" applyFill="1" applyBorder="1" applyAlignment="1" applyProtection="1">
      <alignment horizontal="distributed" vertical="center"/>
      <protection/>
    </xf>
    <xf numFmtId="37" fontId="18" fillId="0" borderId="71" xfId="0" applyNumberFormat="1" applyFont="1" applyFill="1" applyBorder="1" applyAlignment="1" applyProtection="1">
      <alignment horizontal="distributed" vertical="center"/>
      <protection/>
    </xf>
    <xf numFmtId="37" fontId="18" fillId="0" borderId="45" xfId="0" applyNumberFormat="1" applyFont="1" applyFill="1" applyBorder="1" applyAlignment="1" applyProtection="1">
      <alignment horizontal="distributed" vertical="center"/>
      <protection/>
    </xf>
    <xf numFmtId="37" fontId="18" fillId="0" borderId="30" xfId="61" applyNumberFormat="1" applyFont="1" applyFill="1" applyBorder="1" applyAlignment="1" applyProtection="1">
      <alignment horizontal="distributed" vertical="center"/>
      <protection/>
    </xf>
    <xf numFmtId="37" fontId="18" fillId="0" borderId="19" xfId="61" applyNumberFormat="1" applyFont="1" applyFill="1" applyBorder="1" applyAlignment="1" applyProtection="1">
      <alignment horizontal="distributed" vertical="center"/>
      <protection/>
    </xf>
    <xf numFmtId="37" fontId="10" fillId="0" borderId="51" xfId="61" applyNumberFormat="1" applyFont="1" applyFill="1" applyBorder="1" applyAlignment="1" applyProtection="1">
      <alignment horizontal="distributed" vertical="center"/>
      <protection/>
    </xf>
    <xf numFmtId="37" fontId="10" fillId="0" borderId="39" xfId="61" applyNumberFormat="1" applyFont="1" applyFill="1" applyBorder="1" applyAlignment="1" applyProtection="1">
      <alignment horizontal="distributed" vertical="center"/>
      <protection/>
    </xf>
    <xf numFmtId="37" fontId="18" fillId="0" borderId="72" xfId="61" applyNumberFormat="1" applyFont="1" applyFill="1" applyBorder="1" applyAlignment="1" applyProtection="1">
      <alignment horizontal="center" vertical="center" textRotation="255" wrapText="1"/>
      <protection/>
    </xf>
    <xf numFmtId="37" fontId="18" fillId="0" borderId="73" xfId="61" applyNumberFormat="1" applyFont="1" applyFill="1" applyBorder="1" applyAlignment="1" applyProtection="1">
      <alignment horizontal="center" vertical="center" textRotation="255"/>
      <protection/>
    </xf>
    <xf numFmtId="37" fontId="18" fillId="0" borderId="74" xfId="61" applyNumberFormat="1" applyFont="1" applyFill="1" applyBorder="1" applyAlignment="1" applyProtection="1">
      <alignment horizontal="center" vertical="center" textRotation="255"/>
      <protection/>
    </xf>
    <xf numFmtId="37" fontId="18" fillId="0" borderId="28" xfId="61" applyNumberFormat="1" applyFont="1" applyFill="1" applyBorder="1" applyAlignment="1" applyProtection="1">
      <alignment horizontal="distributed" vertical="center"/>
      <protection/>
    </xf>
    <xf numFmtId="37" fontId="18" fillId="0" borderId="13" xfId="61" applyNumberFormat="1" applyFont="1" applyFill="1" applyBorder="1" applyAlignment="1" applyProtection="1">
      <alignment horizontal="distributed" vertical="center"/>
      <protection/>
    </xf>
    <xf numFmtId="37" fontId="18" fillId="0" borderId="65" xfId="61" applyNumberFormat="1" applyFont="1" applyFill="1" applyBorder="1" applyAlignment="1" applyProtection="1">
      <alignment horizontal="distributed" vertical="center"/>
      <protection/>
    </xf>
    <xf numFmtId="37" fontId="18" fillId="0" borderId="75" xfId="61" applyNumberFormat="1" applyFont="1" applyFill="1" applyBorder="1" applyAlignment="1" applyProtection="1">
      <alignment horizontal="distributed" vertical="center"/>
      <protection/>
    </xf>
    <xf numFmtId="37" fontId="18" fillId="0" borderId="66" xfId="61" applyNumberFormat="1" applyFont="1" applyFill="1" applyBorder="1" applyAlignment="1" applyProtection="1">
      <alignment horizontal="distributed" vertical="center"/>
      <protection/>
    </xf>
    <xf numFmtId="37" fontId="18" fillId="0" borderId="14" xfId="61" applyNumberFormat="1" applyFont="1" applyFill="1" applyBorder="1" applyAlignment="1" applyProtection="1">
      <alignment horizontal="distributed" vertical="center"/>
      <protection/>
    </xf>
    <xf numFmtId="37" fontId="18" fillId="0" borderId="64" xfId="61" applyNumberFormat="1" applyFont="1" applyFill="1" applyBorder="1" applyAlignment="1" applyProtection="1">
      <alignment horizontal="distributed" vertical="center"/>
      <protection/>
    </xf>
    <xf numFmtId="37" fontId="18" fillId="0" borderId="76" xfId="61" applyNumberFormat="1" applyFont="1" applyFill="1" applyBorder="1" applyAlignment="1" applyProtection="1">
      <alignment horizontal="distributed" vertical="center"/>
      <protection/>
    </xf>
    <xf numFmtId="37" fontId="18" fillId="0" borderId="35" xfId="61" applyNumberFormat="1" applyFont="1" applyFill="1" applyBorder="1" applyAlignment="1" applyProtection="1">
      <alignment horizontal="distributed" vertical="center"/>
      <protection/>
    </xf>
    <xf numFmtId="37" fontId="18" fillId="0" borderId="77" xfId="61" applyNumberFormat="1" applyFont="1" applyFill="1" applyBorder="1" applyAlignment="1" applyProtection="1">
      <alignment horizontal="distributed" vertical="center"/>
      <protection/>
    </xf>
    <xf numFmtId="37" fontId="18" fillId="0" borderId="36" xfId="61" applyNumberFormat="1" applyFont="1" applyFill="1" applyBorder="1" applyAlignment="1" applyProtection="1">
      <alignment horizontal="distributed" vertical="center"/>
      <protection/>
    </xf>
    <xf numFmtId="37" fontId="18" fillId="0" borderId="42" xfId="61" applyNumberFormat="1" applyFont="1" applyFill="1" applyBorder="1" applyAlignment="1" applyProtection="1">
      <alignment horizontal="distributed" vertical="center"/>
      <protection/>
    </xf>
    <xf numFmtId="37" fontId="18" fillId="0" borderId="44" xfId="61" applyNumberFormat="1" applyFont="1" applyFill="1" applyBorder="1" applyAlignment="1" applyProtection="1">
      <alignment horizontal="distributed" vertical="center"/>
      <protection/>
    </xf>
    <xf numFmtId="37" fontId="10" fillId="0" borderId="46" xfId="61" applyNumberFormat="1" applyFont="1" applyFill="1" applyBorder="1" applyAlignment="1" applyProtection="1">
      <alignment horizontal="distributed" vertical="center"/>
      <protection/>
    </xf>
    <xf numFmtId="37" fontId="10" fillId="0" borderId="25" xfId="61" applyNumberFormat="1" applyFont="1" applyFill="1" applyBorder="1" applyAlignment="1" applyProtection="1">
      <alignment horizontal="distributed" vertical="center"/>
      <protection/>
    </xf>
    <xf numFmtId="37" fontId="10" fillId="0" borderId="54" xfId="61" applyNumberFormat="1" applyFont="1" applyFill="1" applyBorder="1" applyAlignment="1" applyProtection="1">
      <alignment horizontal="distributed" vertical="center"/>
      <protection/>
    </xf>
    <xf numFmtId="37" fontId="18" fillId="0" borderId="78" xfId="61" applyNumberFormat="1" applyFont="1" applyFill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37" fontId="11" fillId="0" borderId="71" xfId="0" applyNumberFormat="1" applyFont="1" applyFill="1" applyBorder="1" applyAlignment="1" applyProtection="1">
      <alignment horizontal="distributed" vertical="center"/>
      <protection/>
    </xf>
    <xf numFmtId="37" fontId="11" fillId="0" borderId="45" xfId="0" applyNumberFormat="1" applyFont="1" applyFill="1" applyBorder="1" applyAlignment="1" applyProtection="1">
      <alignment horizontal="distributed" vertical="center"/>
      <protection/>
    </xf>
    <xf numFmtId="37" fontId="18" fillId="0" borderId="16" xfId="61" applyNumberFormat="1" applyFont="1" applyFill="1" applyBorder="1" applyAlignment="1" applyProtection="1">
      <alignment horizontal="distributed" vertical="center"/>
      <protection/>
    </xf>
    <xf numFmtId="37" fontId="11" fillId="0" borderId="57" xfId="0" applyNumberFormat="1" applyFont="1" applyFill="1" applyBorder="1" applyAlignment="1" applyProtection="1">
      <alignment horizontal="distributed" vertical="center"/>
      <protection/>
    </xf>
    <xf numFmtId="0" fontId="29" fillId="0" borderId="25" xfId="0" applyFont="1" applyBorder="1" applyAlignment="1">
      <alignment horizontal="distributed" vertical="center"/>
    </xf>
    <xf numFmtId="37" fontId="10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53" xfId="0" applyFont="1" applyBorder="1" applyAlignment="1">
      <alignment horizontal="center" vertical="center"/>
    </xf>
    <xf numFmtId="37" fontId="18" fillId="0" borderId="36" xfId="0" applyNumberFormat="1" applyFont="1" applyFill="1" applyBorder="1" applyAlignment="1" applyProtection="1">
      <alignment horizontal="distributed" vertical="center"/>
      <protection/>
    </xf>
    <xf numFmtId="37" fontId="18" fillId="0" borderId="78" xfId="0" applyNumberFormat="1" applyFont="1" applyFill="1" applyBorder="1" applyAlignment="1" applyProtection="1">
      <alignment horizontal="distributed" vertical="center"/>
      <protection/>
    </xf>
    <xf numFmtId="37" fontId="18" fillId="0" borderId="39" xfId="0" applyNumberFormat="1" applyFont="1" applyFill="1" applyBorder="1" applyAlignment="1" applyProtection="1">
      <alignment horizontal="distributed" vertical="center"/>
      <protection/>
    </xf>
    <xf numFmtId="37" fontId="18" fillId="0" borderId="58" xfId="0" applyNumberFormat="1" applyFont="1" applyFill="1" applyBorder="1" applyAlignment="1" applyProtection="1">
      <alignment horizontal="distributed" vertical="center"/>
      <protection/>
    </xf>
    <xf numFmtId="37" fontId="18" fillId="0" borderId="26" xfId="0" applyNumberFormat="1" applyFont="1" applyFill="1" applyBorder="1" applyAlignment="1" applyProtection="1">
      <alignment horizontal="distributed" vertical="center"/>
      <protection/>
    </xf>
    <xf numFmtId="37" fontId="18" fillId="0" borderId="42" xfId="0" applyNumberFormat="1" applyFont="1" applyFill="1" applyBorder="1" applyAlignment="1" applyProtection="1">
      <alignment horizontal="distributed" vertical="center"/>
      <protection/>
    </xf>
    <xf numFmtId="37" fontId="18" fillId="0" borderId="40" xfId="0" applyNumberFormat="1" applyFont="1" applyFill="1" applyBorder="1" applyAlignment="1" applyProtection="1">
      <alignment horizontal="distributed" vertical="center"/>
      <protection/>
    </xf>
    <xf numFmtId="37" fontId="18" fillId="0" borderId="61" xfId="0" applyNumberFormat="1" applyFont="1" applyFill="1" applyBorder="1" applyAlignment="1" applyProtection="1">
      <alignment horizontal="distributed" vertical="center"/>
      <protection/>
    </xf>
    <xf numFmtId="37" fontId="18" fillId="0" borderId="62" xfId="0" applyNumberFormat="1" applyFont="1" applyFill="1" applyBorder="1" applyAlignment="1" applyProtection="1">
      <alignment horizontal="distributed" vertical="center"/>
      <protection/>
    </xf>
    <xf numFmtId="37" fontId="18" fillId="0" borderId="63" xfId="0" applyNumberFormat="1" applyFont="1" applyFill="1" applyBorder="1" applyAlignment="1" applyProtection="1">
      <alignment horizontal="distributed" vertical="center"/>
      <protection/>
    </xf>
    <xf numFmtId="37" fontId="12" fillId="0" borderId="58" xfId="0" applyNumberFormat="1" applyFont="1" applyFill="1" applyBorder="1" applyAlignment="1" applyProtection="1">
      <alignment horizontal="distributed" vertical="center" wrapText="1"/>
      <protection/>
    </xf>
    <xf numFmtId="37" fontId="12" fillId="0" borderId="26" xfId="0" applyNumberFormat="1" applyFont="1" applyFill="1" applyBorder="1" applyAlignment="1" applyProtection="1">
      <alignment horizontal="distributed" vertical="center"/>
      <protection/>
    </xf>
    <xf numFmtId="37" fontId="18" fillId="0" borderId="58" xfId="0" applyNumberFormat="1" applyFont="1" applyFill="1" applyBorder="1" applyAlignment="1" applyProtection="1">
      <alignment horizontal="distributed" vertical="center" textRotation="255"/>
      <protection/>
    </xf>
    <xf numFmtId="37" fontId="18" fillId="0" borderId="26" xfId="0" applyNumberFormat="1" applyFont="1" applyFill="1" applyBorder="1" applyAlignment="1" applyProtection="1">
      <alignment horizontal="distributed" vertical="center" textRotation="255"/>
      <protection/>
    </xf>
    <xf numFmtId="37" fontId="12" fillId="0" borderId="79" xfId="0" applyNumberFormat="1" applyFont="1" applyFill="1" applyBorder="1" applyAlignment="1" applyProtection="1">
      <alignment horizontal="distributed" vertical="center" wrapText="1"/>
      <protection/>
    </xf>
    <xf numFmtId="37" fontId="12" fillId="0" borderId="74" xfId="0" applyNumberFormat="1" applyFont="1" applyFill="1" applyBorder="1" applyAlignment="1" applyProtection="1">
      <alignment horizontal="distributed" vertical="center"/>
      <protection/>
    </xf>
    <xf numFmtId="37" fontId="18" fillId="0" borderId="61" xfId="0" applyNumberFormat="1" applyFont="1" applyFill="1" applyBorder="1" applyAlignment="1" applyProtection="1">
      <alignment horizontal="center" vertical="center"/>
      <protection/>
    </xf>
    <xf numFmtId="37" fontId="18" fillId="0" borderId="62" xfId="0" applyNumberFormat="1" applyFont="1" applyFill="1" applyBorder="1" applyAlignment="1" applyProtection="1">
      <alignment horizontal="center" vertical="center"/>
      <protection/>
    </xf>
    <xf numFmtId="37" fontId="18" fillId="0" borderId="63" xfId="0" applyNumberFormat="1" applyFont="1" applyFill="1" applyBorder="1" applyAlignment="1" applyProtection="1">
      <alignment horizontal="center" vertical="center"/>
      <protection/>
    </xf>
    <xf numFmtId="37" fontId="18" fillId="0" borderId="58" xfId="0" applyNumberFormat="1" applyFont="1" applyFill="1" applyBorder="1" applyAlignment="1" applyProtection="1">
      <alignment horizontal="distributed" vertical="center" wrapText="1"/>
      <protection/>
    </xf>
    <xf numFmtId="37" fontId="12" fillId="0" borderId="58" xfId="0" applyNumberFormat="1" applyFont="1" applyFill="1" applyBorder="1" applyAlignment="1" applyProtection="1">
      <alignment horizontal="distributed" vertical="center"/>
      <protection/>
    </xf>
    <xf numFmtId="37" fontId="18" fillId="0" borderId="19" xfId="0" applyNumberFormat="1" applyFont="1" applyFill="1" applyBorder="1" applyAlignment="1" applyProtection="1">
      <alignment horizontal="distributed" vertical="center"/>
      <protection/>
    </xf>
    <xf numFmtId="37" fontId="18" fillId="0" borderId="72" xfId="0" applyNumberFormat="1" applyFont="1" applyFill="1" applyBorder="1" applyAlignment="1" applyProtection="1">
      <alignment horizontal="distributed" vertical="center"/>
      <protection/>
    </xf>
    <xf numFmtId="37" fontId="18" fillId="0" borderId="73" xfId="0" applyNumberFormat="1" applyFont="1" applyFill="1" applyBorder="1" applyAlignment="1" applyProtection="1">
      <alignment horizontal="distributed" vertical="center"/>
      <protection/>
    </xf>
    <xf numFmtId="37" fontId="18" fillId="0" borderId="74" xfId="0" applyNumberFormat="1" applyFont="1" applyFill="1" applyBorder="1" applyAlignment="1" applyProtection="1">
      <alignment horizontal="distributed" vertical="center"/>
      <protection/>
    </xf>
    <xf numFmtId="37" fontId="18" fillId="0" borderId="51" xfId="0" applyNumberFormat="1" applyFont="1" applyFill="1" applyBorder="1" applyAlignment="1" applyProtection="1">
      <alignment horizontal="distributed" vertical="center"/>
      <protection/>
    </xf>
    <xf numFmtId="37" fontId="12" fillId="0" borderId="36" xfId="0" applyNumberFormat="1" applyFont="1" applyFill="1" applyBorder="1" applyAlignment="1" applyProtection="1">
      <alignment horizontal="distributed" vertical="center"/>
      <protection/>
    </xf>
    <xf numFmtId="37" fontId="12" fillId="0" borderId="42" xfId="0" applyNumberFormat="1" applyFont="1" applyFill="1" applyBorder="1" applyAlignment="1" applyProtection="1">
      <alignment horizontal="distributed" vertical="center"/>
      <protection/>
    </xf>
    <xf numFmtId="37" fontId="12" fillId="0" borderId="40" xfId="0" applyNumberFormat="1" applyFont="1" applyFill="1" applyBorder="1" applyAlignment="1" applyProtection="1">
      <alignment horizontal="distributed" vertical="center"/>
      <protection/>
    </xf>
    <xf numFmtId="37" fontId="12" fillId="0" borderId="30" xfId="0" applyNumberFormat="1" applyFont="1" applyFill="1" applyBorder="1" applyAlignment="1" applyProtection="1">
      <alignment horizontal="distributed" vertical="center"/>
      <protection/>
    </xf>
    <xf numFmtId="37" fontId="12" fillId="0" borderId="19" xfId="0" applyNumberFormat="1" applyFont="1" applyFill="1" applyBorder="1" applyAlignment="1" applyProtection="1">
      <alignment horizontal="distributed" vertical="center"/>
      <protection/>
    </xf>
    <xf numFmtId="37" fontId="12" fillId="0" borderId="61" xfId="0" applyNumberFormat="1" applyFont="1" applyFill="1" applyBorder="1" applyAlignment="1" applyProtection="1">
      <alignment horizontal="distributed" vertical="center"/>
      <protection/>
    </xf>
    <xf numFmtId="37" fontId="12" fillId="0" borderId="62" xfId="0" applyNumberFormat="1" applyFont="1" applyFill="1" applyBorder="1" applyAlignment="1" applyProtection="1">
      <alignment horizontal="distributed" vertical="center"/>
      <protection/>
    </xf>
    <xf numFmtId="37" fontId="12" fillId="0" borderId="63" xfId="0" applyNumberFormat="1" applyFont="1" applyFill="1" applyBorder="1" applyAlignment="1" applyProtection="1">
      <alignment horizontal="distributed" vertical="center"/>
      <protection/>
    </xf>
    <xf numFmtId="37" fontId="11" fillId="0" borderId="59" xfId="0" applyNumberFormat="1" applyFont="1" applyFill="1" applyBorder="1" applyAlignment="1" applyProtection="1">
      <alignment horizontal="center" vertical="center" wrapText="1"/>
      <protection/>
    </xf>
    <xf numFmtId="37" fontId="11" fillId="0" borderId="26" xfId="0" applyNumberFormat="1" applyFont="1" applyFill="1" applyBorder="1" applyAlignment="1" applyProtection="1">
      <alignment horizontal="center" vertical="center"/>
      <protection/>
    </xf>
    <xf numFmtId="37" fontId="12" fillId="0" borderId="80" xfId="0" applyNumberFormat="1" applyFont="1" applyFill="1" applyBorder="1" applyAlignment="1" applyProtection="1">
      <alignment horizontal="distributed" vertical="center"/>
      <protection/>
    </xf>
    <xf numFmtId="37" fontId="12" fillId="0" borderId="78" xfId="0" applyNumberFormat="1" applyFont="1" applyFill="1" applyBorder="1" applyAlignment="1" applyProtection="1">
      <alignment horizontal="distributed" vertical="center"/>
      <protection/>
    </xf>
    <xf numFmtId="37" fontId="12" fillId="0" borderId="17" xfId="0" applyNumberFormat="1" applyFont="1" applyFill="1" applyBorder="1" applyAlignment="1" applyProtection="1">
      <alignment horizontal="distributed" vertical="center"/>
      <protection/>
    </xf>
    <xf numFmtId="0" fontId="18" fillId="0" borderId="70" xfId="0" applyFont="1" applyFill="1" applyBorder="1" applyAlignment="1" applyProtection="1">
      <alignment horizontal="distributed" vertical="center" wrapText="1"/>
      <protection/>
    </xf>
    <xf numFmtId="0" fontId="18" fillId="0" borderId="59" xfId="0" applyFont="1" applyFill="1" applyBorder="1" applyAlignment="1" applyProtection="1">
      <alignment horizontal="distributed" vertical="center"/>
      <protection/>
    </xf>
    <xf numFmtId="0" fontId="18" fillId="0" borderId="26" xfId="0" applyFont="1" applyFill="1" applyBorder="1" applyAlignment="1" applyProtection="1">
      <alignment horizontal="distributed" vertical="center"/>
      <protection/>
    </xf>
    <xf numFmtId="37" fontId="18" fillId="0" borderId="70" xfId="0" applyNumberFormat="1" applyFont="1" applyFill="1" applyBorder="1" applyAlignment="1" applyProtection="1">
      <alignment horizontal="distributed" vertical="center" wrapText="1"/>
      <protection/>
    </xf>
    <xf numFmtId="37" fontId="18" fillId="0" borderId="59" xfId="0" applyNumberFormat="1" applyFont="1" applyFill="1" applyBorder="1" applyAlignment="1" applyProtection="1">
      <alignment horizontal="distributed" vertical="center"/>
      <protection/>
    </xf>
    <xf numFmtId="37" fontId="18" fillId="0" borderId="72" xfId="0" applyNumberFormat="1" applyFont="1" applyFill="1" applyBorder="1" applyAlignment="1" applyProtection="1">
      <alignment horizontal="distributed" vertical="center" wrapText="1"/>
      <protection/>
    </xf>
    <xf numFmtId="0" fontId="18" fillId="0" borderId="61" xfId="0" applyFont="1" applyFill="1" applyBorder="1" applyAlignment="1" applyProtection="1">
      <alignment horizontal="distributed" vertical="center" wrapText="1"/>
      <protection/>
    </xf>
    <xf numFmtId="0" fontId="18" fillId="0" borderId="62" xfId="0" applyFont="1" applyFill="1" applyBorder="1" applyAlignment="1" applyProtection="1">
      <alignment horizontal="distributed" vertical="center"/>
      <protection/>
    </xf>
    <xf numFmtId="0" fontId="18" fillId="0" borderId="63" xfId="0" applyFont="1" applyFill="1" applyBorder="1" applyAlignment="1" applyProtection="1">
      <alignment horizontal="distributed" vertical="center"/>
      <protection/>
    </xf>
    <xf numFmtId="0" fontId="18" fillId="0" borderId="70" xfId="0" applyFont="1" applyFill="1" applyBorder="1" applyAlignment="1" applyProtection="1">
      <alignment horizontal="distributed" vertical="center"/>
      <protection/>
    </xf>
    <xf numFmtId="0" fontId="18" fillId="0" borderId="64" xfId="0" applyFont="1" applyFill="1" applyBorder="1" applyAlignment="1" applyProtection="1">
      <alignment horizontal="distributed" vertical="center"/>
      <protection/>
    </xf>
    <xf numFmtId="0" fontId="18" fillId="0" borderId="56" xfId="0" applyFont="1" applyFill="1" applyBorder="1" applyAlignment="1" applyProtection="1">
      <alignment horizontal="distributed" vertical="center"/>
      <protection/>
    </xf>
    <xf numFmtId="0" fontId="18" fillId="0" borderId="69" xfId="0" applyFont="1" applyFill="1" applyBorder="1" applyAlignment="1" applyProtection="1">
      <alignment horizontal="distributed" vertical="center"/>
      <protection/>
    </xf>
    <xf numFmtId="0" fontId="18" fillId="0" borderId="65" xfId="0" applyFont="1" applyFill="1" applyBorder="1" applyAlignment="1" applyProtection="1">
      <alignment horizontal="distributed" vertical="center" wrapText="1"/>
      <protection/>
    </xf>
    <xf numFmtId="0" fontId="18" fillId="0" borderId="52" xfId="0" applyFont="1" applyFill="1" applyBorder="1" applyAlignment="1" applyProtection="1">
      <alignment horizontal="distributed" vertical="center"/>
      <protection/>
    </xf>
    <xf numFmtId="0" fontId="18" fillId="0" borderId="81" xfId="0" applyFont="1" applyFill="1" applyBorder="1" applyAlignment="1" applyProtection="1">
      <alignment horizontal="distributed" vertical="center"/>
      <protection/>
    </xf>
    <xf numFmtId="180" fontId="18" fillId="0" borderId="79" xfId="63" applyNumberFormat="1" applyFont="1" applyFill="1" applyBorder="1" applyAlignment="1" applyProtection="1">
      <alignment horizontal="distributed" vertical="center"/>
      <protection/>
    </xf>
    <xf numFmtId="180" fontId="18" fillId="0" borderId="74" xfId="63" applyNumberFormat="1" applyFont="1" applyFill="1" applyBorder="1" applyAlignment="1" applyProtection="1">
      <alignment horizontal="distributed" vertical="center"/>
      <protection/>
    </xf>
    <xf numFmtId="180" fontId="18" fillId="0" borderId="58" xfId="63" applyNumberFormat="1" applyFont="1" applyFill="1" applyBorder="1" applyAlignment="1" applyProtection="1">
      <alignment horizontal="distributed" vertical="center"/>
      <protection/>
    </xf>
    <xf numFmtId="180" fontId="18" fillId="0" borderId="26" xfId="63" applyNumberFormat="1" applyFont="1" applyFill="1" applyBorder="1" applyAlignment="1" applyProtection="1">
      <alignment horizontal="distributed" vertical="center"/>
      <protection/>
    </xf>
    <xf numFmtId="180" fontId="18" fillId="0" borderId="58" xfId="63" applyNumberFormat="1" applyFont="1" applyFill="1" applyBorder="1" applyAlignment="1" applyProtection="1">
      <alignment horizontal="distributed" vertical="center" wrapText="1"/>
      <protection/>
    </xf>
    <xf numFmtId="180" fontId="18" fillId="0" borderId="58" xfId="63" applyNumberFormat="1" applyFont="1" applyFill="1" applyBorder="1" applyAlignment="1" applyProtection="1">
      <alignment horizontal="center" vertical="center"/>
      <protection/>
    </xf>
    <xf numFmtId="180" fontId="18" fillId="0" borderId="26" xfId="63" applyNumberFormat="1" applyFont="1" applyFill="1" applyBorder="1" applyAlignment="1" applyProtection="1">
      <alignment horizontal="center" vertical="center"/>
      <protection/>
    </xf>
    <xf numFmtId="180" fontId="18" fillId="0" borderId="79" xfId="63" applyNumberFormat="1" applyFont="1" applyFill="1" applyBorder="1" applyAlignment="1" applyProtection="1">
      <alignment horizontal="center" vertical="center" wrapText="1"/>
      <protection/>
    </xf>
    <xf numFmtId="180" fontId="18" fillId="0" borderId="74" xfId="63" applyNumberFormat="1" applyFont="1" applyFill="1" applyBorder="1" applyAlignment="1" applyProtection="1">
      <alignment horizontal="center" vertical="center"/>
      <protection/>
    </xf>
    <xf numFmtId="180" fontId="18" fillId="0" borderId="79" xfId="63" applyNumberFormat="1" applyFont="1" applyFill="1" applyBorder="1" applyAlignment="1" applyProtection="1">
      <alignment horizontal="distributed" vertical="center" wrapText="1"/>
      <protection/>
    </xf>
    <xf numFmtId="180" fontId="18" fillId="0" borderId="70" xfId="63" applyNumberFormat="1" applyFont="1" applyFill="1" applyBorder="1" applyAlignment="1" applyProtection="1">
      <alignment horizontal="distributed" vertical="center" wrapText="1"/>
      <protection/>
    </xf>
    <xf numFmtId="180" fontId="18" fillId="0" borderId="59" xfId="63" applyNumberFormat="1" applyFont="1" applyFill="1" applyBorder="1" applyAlignment="1" applyProtection="1">
      <alignment horizontal="distributed" vertical="center" wrapText="1"/>
      <protection/>
    </xf>
    <xf numFmtId="180" fontId="18" fillId="0" borderId="26" xfId="63" applyNumberFormat="1" applyFont="1" applyFill="1" applyBorder="1" applyAlignment="1" applyProtection="1">
      <alignment horizontal="distributed" vertical="center" wrapText="1"/>
      <protection/>
    </xf>
    <xf numFmtId="180" fontId="18" fillId="0" borderId="61" xfId="63" applyNumberFormat="1" applyFont="1" applyFill="1" applyBorder="1" applyAlignment="1" applyProtection="1">
      <alignment horizontal="distributed" vertical="center"/>
      <protection/>
    </xf>
    <xf numFmtId="180" fontId="18" fillId="0" borderId="62" xfId="63" applyNumberFormat="1" applyFont="1" applyFill="1" applyBorder="1" applyAlignment="1" applyProtection="1">
      <alignment horizontal="distributed" vertical="center"/>
      <protection/>
    </xf>
    <xf numFmtId="180" fontId="18" fillId="0" borderId="63" xfId="63" applyNumberFormat="1" applyFont="1" applyFill="1" applyBorder="1" applyAlignment="1" applyProtection="1">
      <alignment horizontal="distributed" vertical="center"/>
      <protection/>
    </xf>
    <xf numFmtId="180" fontId="18" fillId="0" borderId="64" xfId="63" applyNumberFormat="1" applyFont="1" applyFill="1" applyBorder="1" applyAlignment="1" applyProtection="1">
      <alignment horizontal="distributed" vertical="center"/>
      <protection/>
    </xf>
    <xf numFmtId="180" fontId="18" fillId="0" borderId="13" xfId="63" applyNumberFormat="1" applyFont="1" applyFill="1" applyBorder="1" applyAlignment="1" applyProtection="1">
      <alignment horizontal="distributed" vertical="center"/>
      <protection/>
    </xf>
    <xf numFmtId="180" fontId="18" fillId="0" borderId="57" xfId="63" applyNumberFormat="1" applyFont="1" applyFill="1" applyBorder="1" applyAlignment="1" applyProtection="1">
      <alignment horizontal="center" vertical="center"/>
      <protection/>
    </xf>
    <xf numFmtId="180" fontId="18" fillId="0" borderId="53" xfId="63" applyNumberFormat="1" applyFont="1" applyFill="1" applyBorder="1" applyAlignment="1" applyProtection="1">
      <alignment horizontal="center" vertical="center"/>
      <protection/>
    </xf>
    <xf numFmtId="180" fontId="18" fillId="0" borderId="54" xfId="63" applyNumberFormat="1" applyFont="1" applyFill="1" applyBorder="1" applyAlignment="1" applyProtection="1">
      <alignment horizontal="center" vertical="center"/>
      <protection/>
    </xf>
    <xf numFmtId="180" fontId="18" fillId="0" borderId="58" xfId="63" applyNumberFormat="1" applyFont="1" applyFill="1" applyBorder="1" applyAlignment="1" applyProtection="1">
      <alignment horizontal="center" vertical="center"/>
      <protection/>
    </xf>
    <xf numFmtId="180" fontId="18" fillId="0" borderId="26" xfId="63" applyNumberFormat="1" applyFont="1" applyFill="1" applyBorder="1" applyAlignment="1" applyProtection="1">
      <alignment horizontal="center" vertical="center"/>
      <protection/>
    </xf>
    <xf numFmtId="180" fontId="18" fillId="0" borderId="78" xfId="63" applyNumberFormat="1" applyFont="1" applyFill="1" applyBorder="1" applyAlignment="1" applyProtection="1">
      <alignment horizontal="distributed" vertical="center"/>
      <protection/>
    </xf>
    <xf numFmtId="180" fontId="18" fillId="0" borderId="42" xfId="63" applyNumberFormat="1" applyFont="1" applyFill="1" applyBorder="1" applyAlignment="1" applyProtection="1">
      <alignment horizontal="distributed" vertical="center"/>
      <protection/>
    </xf>
    <xf numFmtId="180" fontId="18" fillId="0" borderId="40" xfId="63" applyNumberFormat="1" applyFont="1" applyFill="1" applyBorder="1" applyAlignment="1" applyProtection="1">
      <alignment horizontal="distributed" vertical="center"/>
      <protection/>
    </xf>
    <xf numFmtId="180" fontId="18" fillId="0" borderId="36" xfId="63" applyNumberFormat="1" applyFont="1" applyFill="1" applyBorder="1" applyAlignment="1" applyProtection="1">
      <alignment horizontal="center" vertical="center"/>
      <protection/>
    </xf>
    <xf numFmtId="180" fontId="18" fillId="0" borderId="42" xfId="63" applyNumberFormat="1" applyFont="1" applyFill="1" applyBorder="1" applyAlignment="1" applyProtection="1">
      <alignment horizontal="center" vertical="center"/>
      <protection/>
    </xf>
    <xf numFmtId="180" fontId="18" fillId="0" borderId="58" xfId="63" applyNumberFormat="1" applyFont="1" applyFill="1" applyBorder="1" applyAlignment="1" applyProtection="1">
      <alignment horizontal="center" vertical="center" wrapText="1"/>
      <protection/>
    </xf>
    <xf numFmtId="180" fontId="18" fillId="0" borderId="26" xfId="63" applyNumberFormat="1" applyFont="1" applyFill="1" applyBorder="1" applyAlignment="1" applyProtection="1">
      <alignment horizontal="center" vertical="center" wrapText="1"/>
      <protection/>
    </xf>
    <xf numFmtId="180" fontId="18" fillId="0" borderId="78" xfId="63" applyNumberFormat="1" applyFont="1" applyFill="1" applyBorder="1" applyAlignment="1" applyProtection="1">
      <alignment horizontal="center" vertical="center"/>
      <protection/>
    </xf>
    <xf numFmtId="180" fontId="18" fillId="0" borderId="42" xfId="63" applyNumberFormat="1" applyFont="1" applyFill="1" applyBorder="1" applyAlignment="1" applyProtection="1">
      <alignment horizontal="center" vertical="center"/>
      <protection/>
    </xf>
    <xf numFmtId="180" fontId="18" fillId="0" borderId="44" xfId="63" applyNumberFormat="1" applyFont="1" applyFill="1" applyBorder="1" applyAlignment="1" applyProtection="1">
      <alignment horizontal="center" vertical="center"/>
      <protection/>
    </xf>
    <xf numFmtId="180" fontId="18" fillId="0" borderId="15" xfId="63" applyNumberFormat="1" applyFont="1" applyFill="1" applyBorder="1" applyAlignment="1" applyProtection="1">
      <alignment horizontal="center" vertical="center" wrapText="1"/>
      <protection/>
    </xf>
    <xf numFmtId="180" fontId="18" fillId="0" borderId="81" xfId="63" applyNumberFormat="1" applyFont="1" applyFill="1" applyBorder="1" applyAlignment="1" applyProtection="1">
      <alignment horizontal="center" vertical="center" wrapText="1"/>
      <protection/>
    </xf>
    <xf numFmtId="180" fontId="18" fillId="0" borderId="67" xfId="63" applyNumberFormat="1" applyFont="1" applyFill="1" applyBorder="1" applyAlignment="1" applyProtection="1">
      <alignment horizontal="center" vertical="center"/>
      <protection/>
    </xf>
    <xf numFmtId="180" fontId="18" fillId="0" borderId="69" xfId="63" applyNumberFormat="1" applyFont="1" applyFill="1" applyBorder="1" applyAlignment="1" applyProtection="1">
      <alignment horizontal="center" vertical="center"/>
      <protection/>
    </xf>
    <xf numFmtId="180" fontId="18" fillId="0" borderId="80" xfId="63" applyNumberFormat="1" applyFont="1" applyFill="1" applyBorder="1" applyAlignment="1" applyProtection="1">
      <alignment horizontal="center" vertical="center"/>
      <protection/>
    </xf>
    <xf numFmtId="180" fontId="18" fillId="0" borderId="63" xfId="63" applyNumberFormat="1" applyFont="1" applyFill="1" applyBorder="1" applyAlignment="1" applyProtection="1">
      <alignment horizontal="center" vertical="center"/>
      <protection/>
    </xf>
    <xf numFmtId="180" fontId="18" fillId="0" borderId="19" xfId="63" applyNumberFormat="1" applyFont="1" applyFill="1" applyBorder="1" applyAlignment="1" applyProtection="1">
      <alignment horizontal="distributed" vertical="center"/>
      <protection/>
    </xf>
    <xf numFmtId="180" fontId="18" fillId="0" borderId="78" xfId="63" applyNumberFormat="1" applyFont="1" applyFill="1" applyBorder="1" applyAlignment="1" applyProtection="1">
      <alignment horizontal="distributed" vertical="center" indent="3"/>
      <protection/>
    </xf>
    <xf numFmtId="180" fontId="18" fillId="0" borderId="42" xfId="63" applyNumberFormat="1" applyFont="1" applyFill="1" applyBorder="1" applyAlignment="1" applyProtection="1">
      <alignment horizontal="distributed" vertical="center" indent="3"/>
      <protection/>
    </xf>
    <xf numFmtId="180" fontId="18" fillId="0" borderId="40" xfId="63" applyNumberFormat="1" applyFont="1" applyFill="1" applyBorder="1" applyAlignment="1" applyProtection="1">
      <alignment horizontal="distributed" vertical="center" indent="3"/>
      <protection/>
    </xf>
    <xf numFmtId="180" fontId="18" fillId="0" borderId="61" xfId="63" applyNumberFormat="1" applyFont="1" applyFill="1" applyBorder="1" applyAlignment="1" applyProtection="1">
      <alignment horizontal="distributed" vertical="center" shrinkToFit="1"/>
      <protection/>
    </xf>
    <xf numFmtId="180" fontId="18" fillId="0" borderId="62" xfId="63" applyNumberFormat="1" applyFont="1" applyFill="1" applyBorder="1" applyAlignment="1" applyProtection="1">
      <alignment horizontal="distributed" vertical="center" shrinkToFit="1"/>
      <protection/>
    </xf>
    <xf numFmtId="180" fontId="18" fillId="0" borderId="63" xfId="63" applyNumberFormat="1" applyFont="1" applyFill="1" applyBorder="1" applyAlignment="1" applyProtection="1">
      <alignment horizontal="distributed" vertical="center" shrinkToFit="1"/>
      <protection/>
    </xf>
    <xf numFmtId="180" fontId="18" fillId="0" borderId="58" xfId="63" applyNumberFormat="1" applyFont="1" applyFill="1" applyBorder="1" applyAlignment="1" applyProtection="1">
      <alignment horizontal="center" vertical="center" wrapText="1"/>
      <protection/>
    </xf>
    <xf numFmtId="180" fontId="18" fillId="0" borderId="53" xfId="63" applyNumberFormat="1" applyFont="1" applyFill="1" applyBorder="1" applyAlignment="1" applyProtection="1">
      <alignment horizontal="distributed" vertical="center" indent="2"/>
      <protection/>
    </xf>
    <xf numFmtId="180" fontId="18" fillId="0" borderId="25" xfId="63" applyNumberFormat="1" applyFont="1" applyFill="1" applyBorder="1" applyAlignment="1" applyProtection="1">
      <alignment horizontal="distributed" vertical="center" indent="2"/>
      <protection/>
    </xf>
    <xf numFmtId="180" fontId="18" fillId="0" borderId="36" xfId="63" applyNumberFormat="1" applyFont="1" applyFill="1" applyBorder="1" applyAlignment="1" applyProtection="1">
      <alignment horizontal="right" vertical="center"/>
      <protection/>
    </xf>
    <xf numFmtId="180" fontId="18" fillId="0" borderId="42" xfId="63" applyNumberFormat="1" applyFont="1" applyFill="1" applyBorder="1" applyAlignment="1" applyProtection="1">
      <alignment horizontal="right" vertical="center"/>
      <protection/>
    </xf>
    <xf numFmtId="180" fontId="18" fillId="0" borderId="78" xfId="63" applyNumberFormat="1" applyFont="1" applyFill="1" applyBorder="1" applyAlignment="1" applyProtection="1">
      <alignment horizontal="distributed" vertical="center" indent="2"/>
      <protection/>
    </xf>
    <xf numFmtId="180" fontId="18" fillId="0" borderId="42" xfId="63" applyNumberFormat="1" applyFont="1" applyFill="1" applyBorder="1" applyAlignment="1" applyProtection="1">
      <alignment horizontal="distributed" vertical="center" indent="2"/>
      <protection/>
    </xf>
    <xf numFmtId="180" fontId="18" fillId="0" borderId="40" xfId="63" applyNumberFormat="1" applyFont="1" applyFill="1" applyBorder="1" applyAlignment="1" applyProtection="1">
      <alignment horizontal="distributed" vertical="center" indent="2"/>
      <protection/>
    </xf>
    <xf numFmtId="180" fontId="18" fillId="0" borderId="67" xfId="63" applyNumberFormat="1" applyFont="1" applyFill="1" applyBorder="1" applyAlignment="1" applyProtection="1">
      <alignment horizontal="distributed" vertical="center"/>
      <protection/>
    </xf>
    <xf numFmtId="180" fontId="18" fillId="0" borderId="69" xfId="63" applyNumberFormat="1" applyFont="1" applyFill="1" applyBorder="1" applyAlignment="1" applyProtection="1">
      <alignment horizontal="distributed" vertical="center"/>
      <protection/>
    </xf>
    <xf numFmtId="180" fontId="18" fillId="0" borderId="42" xfId="63" applyNumberFormat="1" applyFont="1" applyFill="1" applyBorder="1" applyAlignment="1" applyProtection="1">
      <alignment horizontal="left" vertical="center"/>
      <protection/>
    </xf>
    <xf numFmtId="180" fontId="18" fillId="0" borderId="40" xfId="63" applyNumberFormat="1" applyFont="1" applyFill="1" applyBorder="1" applyAlignment="1" applyProtection="1">
      <alignment horizontal="left" vertical="center"/>
      <protection/>
    </xf>
    <xf numFmtId="180" fontId="18" fillId="0" borderId="80" xfId="63" applyNumberFormat="1" applyFont="1" applyFill="1" applyBorder="1" applyAlignment="1" applyProtection="1">
      <alignment horizontal="distributed" vertical="center"/>
      <protection/>
    </xf>
    <xf numFmtId="180" fontId="18" fillId="0" borderId="15" xfId="63" applyNumberFormat="1" applyFont="1" applyFill="1" applyBorder="1" applyAlignment="1" applyProtection="1">
      <alignment horizontal="center" vertical="center" wrapText="1"/>
      <protection/>
    </xf>
    <xf numFmtId="180" fontId="18" fillId="0" borderId="81" xfId="63" applyNumberFormat="1" applyFont="1" applyFill="1" applyBorder="1" applyAlignment="1" applyProtection="1">
      <alignment horizontal="center" vertical="center"/>
      <protection/>
    </xf>
    <xf numFmtId="180" fontId="18" fillId="0" borderId="46" xfId="63" applyNumberFormat="1" applyFont="1" applyFill="1" applyBorder="1" applyAlignment="1" applyProtection="1">
      <alignment horizontal="center" vertical="center" wrapText="1"/>
      <protection/>
    </xf>
    <xf numFmtId="180" fontId="18" fillId="0" borderId="25" xfId="63" applyNumberFormat="1" applyFont="1" applyFill="1" applyBorder="1" applyAlignment="1" applyProtection="1">
      <alignment horizontal="center" vertical="center" wrapText="1"/>
      <protection/>
    </xf>
    <xf numFmtId="180" fontId="18" fillId="0" borderId="67" xfId="63" applyNumberFormat="1" applyFont="1" applyFill="1" applyBorder="1" applyAlignment="1" applyProtection="1">
      <alignment horizontal="distributed" vertical="center" wrapText="1"/>
      <protection/>
    </xf>
    <xf numFmtId="180" fontId="18" fillId="0" borderId="60" xfId="63" applyNumberFormat="1" applyFont="1" applyFill="1" applyBorder="1" applyAlignment="1" applyProtection="1">
      <alignment horizontal="distributed" vertical="center" wrapText="1"/>
      <protection/>
    </xf>
    <xf numFmtId="180" fontId="18" fillId="0" borderId="38" xfId="63" applyNumberFormat="1" applyFont="1" applyFill="1" applyBorder="1" applyAlignment="1" applyProtection="1">
      <alignment horizontal="distributed" vertical="center"/>
      <protection/>
    </xf>
    <xf numFmtId="180" fontId="18" fillId="0" borderId="48" xfId="63" applyNumberFormat="1" applyFont="1" applyFill="1" applyBorder="1" applyAlignment="1" applyProtection="1">
      <alignment horizontal="distributed" vertical="center"/>
      <protection/>
    </xf>
    <xf numFmtId="180" fontId="15" fillId="0" borderId="58" xfId="63" applyNumberFormat="1" applyFont="1" applyFill="1" applyBorder="1" applyAlignment="1" applyProtection="1">
      <alignment horizontal="center" vertical="center" wrapText="1"/>
      <protection/>
    </xf>
    <xf numFmtId="180" fontId="15" fillId="0" borderId="26" xfId="63" applyNumberFormat="1" applyFont="1" applyFill="1" applyBorder="1" applyAlignment="1" applyProtection="1">
      <alignment horizontal="center" vertical="center"/>
      <protection/>
    </xf>
    <xf numFmtId="180" fontId="18" fillId="0" borderId="78" xfId="63" applyNumberFormat="1" applyFont="1" applyFill="1" applyBorder="1" applyAlignment="1" applyProtection="1">
      <alignment horizontal="center" vertical="center"/>
      <protection/>
    </xf>
    <xf numFmtId="180" fontId="18" fillId="0" borderId="40" xfId="63" applyNumberFormat="1" applyFont="1" applyFill="1" applyBorder="1" applyAlignment="1" applyProtection="1">
      <alignment horizontal="center" vertical="center"/>
      <protection/>
    </xf>
    <xf numFmtId="180" fontId="18" fillId="0" borderId="46" xfId="63" applyNumberFormat="1" applyFont="1" applyFill="1" applyBorder="1" applyAlignment="1" applyProtection="1">
      <alignment horizontal="distributed" vertical="center"/>
      <protection/>
    </xf>
    <xf numFmtId="180" fontId="18" fillId="0" borderId="53" xfId="63" applyNumberFormat="1" applyFont="1" applyFill="1" applyBorder="1" applyAlignment="1" applyProtection="1">
      <alignment horizontal="distributed" vertical="center"/>
      <protection/>
    </xf>
    <xf numFmtId="180" fontId="18" fillId="0" borderId="25" xfId="63" applyNumberFormat="1" applyFont="1" applyFill="1" applyBorder="1" applyAlignment="1" applyProtection="1">
      <alignment horizontal="distributed" vertical="center"/>
      <protection/>
    </xf>
    <xf numFmtId="180" fontId="18" fillId="0" borderId="19" xfId="62" applyNumberFormat="1" applyFont="1" applyFill="1" applyBorder="1" applyAlignment="1" applyProtection="1">
      <alignment horizontal="distributed" vertical="center"/>
      <protection/>
    </xf>
    <xf numFmtId="180" fontId="18" fillId="0" borderId="40" xfId="62" applyNumberFormat="1" applyFont="1" applyFill="1" applyBorder="1" applyAlignment="1" applyProtection="1">
      <alignment horizontal="distributed" vertical="center"/>
      <protection/>
    </xf>
    <xf numFmtId="180" fontId="18" fillId="0" borderId="36" xfId="62" applyNumberFormat="1" applyFont="1" applyFill="1" applyBorder="1" applyAlignment="1" applyProtection="1">
      <alignment horizontal="distributed" vertical="center"/>
      <protection/>
    </xf>
    <xf numFmtId="180" fontId="18" fillId="0" borderId="71" xfId="0" applyNumberFormat="1" applyFont="1" applyFill="1" applyBorder="1" applyAlignment="1" applyProtection="1">
      <alignment horizontal="distributed" vertical="center"/>
      <protection/>
    </xf>
    <xf numFmtId="180" fontId="18" fillId="0" borderId="45" xfId="0" applyNumberFormat="1" applyFont="1" applyFill="1" applyBorder="1" applyAlignment="1" applyProtection="1">
      <alignment horizontal="distributed" vertical="center"/>
      <protection/>
    </xf>
    <xf numFmtId="180" fontId="18" fillId="0" borderId="30" xfId="62" applyNumberFormat="1" applyFont="1" applyFill="1" applyBorder="1" applyAlignment="1" applyProtection="1">
      <alignment horizontal="distributed" vertical="center"/>
      <protection/>
    </xf>
    <xf numFmtId="180" fontId="18" fillId="0" borderId="70" xfId="62" applyNumberFormat="1" applyFont="1" applyFill="1" applyBorder="1" applyAlignment="1" applyProtection="1">
      <alignment horizontal="distributed" vertical="center" wrapText="1"/>
      <protection/>
    </xf>
    <xf numFmtId="180" fontId="18" fillId="0" borderId="26" xfId="62" applyNumberFormat="1" applyFont="1" applyFill="1" applyBorder="1" applyAlignment="1" applyProtection="1">
      <alignment horizontal="distributed" vertical="center" wrapText="1"/>
      <protection/>
    </xf>
    <xf numFmtId="180" fontId="18" fillId="0" borderId="17" xfId="62" applyNumberFormat="1" applyFont="1" applyFill="1" applyBorder="1" applyAlignment="1" applyProtection="1">
      <alignment horizontal="distributed" vertical="center"/>
      <protection/>
    </xf>
    <xf numFmtId="180" fontId="18" fillId="0" borderId="70" xfId="62" applyNumberFormat="1" applyFont="1" applyFill="1" applyBorder="1" applyAlignment="1" applyProtection="1">
      <alignment horizontal="distributed" vertical="center"/>
      <protection/>
    </xf>
    <xf numFmtId="180" fontId="18" fillId="0" borderId="26" xfId="62" applyNumberFormat="1" applyFont="1" applyFill="1" applyBorder="1" applyAlignment="1" applyProtection="1">
      <alignment horizontal="distributed" vertical="center"/>
      <protection/>
    </xf>
    <xf numFmtId="180" fontId="18" fillId="0" borderId="70" xfId="49" applyNumberFormat="1" applyFont="1" applyFill="1" applyBorder="1" applyAlignment="1" applyProtection="1">
      <alignment horizontal="distributed" vertical="center"/>
      <protection/>
    </xf>
    <xf numFmtId="180" fontId="18" fillId="0" borderId="26" xfId="49" applyNumberFormat="1" applyFont="1" applyFill="1" applyBorder="1" applyAlignment="1" applyProtection="1">
      <alignment horizontal="distributed" vertical="center"/>
      <protection/>
    </xf>
    <xf numFmtId="180" fontId="18" fillId="0" borderId="28" xfId="62" applyNumberFormat="1" applyFont="1" applyFill="1" applyBorder="1" applyAlignment="1" applyProtection="1">
      <alignment horizontal="distributed"/>
      <protection/>
    </xf>
    <xf numFmtId="180" fontId="18" fillId="0" borderId="65" xfId="62" applyNumberFormat="1" applyFont="1" applyFill="1" applyBorder="1" applyAlignment="1" applyProtection="1">
      <alignment horizontal="distributed"/>
      <protection/>
    </xf>
    <xf numFmtId="180" fontId="18" fillId="0" borderId="61" xfId="62" applyNumberFormat="1" applyFont="1" applyFill="1" applyBorder="1" applyAlignment="1" applyProtection="1">
      <alignment horizontal="distributed" vertical="center" wrapText="1"/>
      <protection/>
    </xf>
    <xf numFmtId="180" fontId="18" fillId="0" borderId="63" xfId="62" applyNumberFormat="1" applyFont="1" applyFill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沿事１" xfId="61"/>
    <cellStyle name="標準_沿損益" xfId="62"/>
    <cellStyle name="標準_沿貸借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2:AY21"/>
  <sheetViews>
    <sheetView view="pageBreakPreview" zoomScaleSheetLayoutView="100" workbookViewId="0" topLeftCell="A1">
      <selection activeCell="AS18" sqref="AS18"/>
    </sheetView>
  </sheetViews>
  <sheetFormatPr defaultColWidth="12" defaultRowHeight="18"/>
  <cols>
    <col min="1" max="1" width="4" style="31" customWidth="1"/>
    <col min="2" max="2" width="2.33203125" style="31" customWidth="1"/>
    <col min="3" max="3" width="7.33203125" style="31" customWidth="1"/>
    <col min="4" max="4" width="4.58203125" style="41" customWidth="1"/>
    <col min="5" max="5" width="3.75" style="31" customWidth="1"/>
    <col min="6" max="6" width="4.08203125" style="31" customWidth="1"/>
    <col min="7" max="7" width="3.58203125" style="31" customWidth="1"/>
    <col min="8" max="8" width="3.33203125" style="31" customWidth="1"/>
    <col min="9" max="10" width="2.08203125" style="31" customWidth="1"/>
    <col min="11" max="12" width="4.08203125" style="31" customWidth="1"/>
    <col min="13" max="13" width="3.08203125" style="31" customWidth="1"/>
    <col min="14" max="17" width="2.25" style="31" customWidth="1"/>
    <col min="18" max="18" width="2.08203125" style="31" customWidth="1"/>
    <col min="19" max="19" width="3.08203125" style="31" customWidth="1"/>
    <col min="20" max="20" width="2.08203125" style="31" customWidth="1"/>
    <col min="21" max="22" width="2.25" style="31" customWidth="1"/>
    <col min="23" max="23" width="2.5" style="31" customWidth="1"/>
    <col min="24" max="24" width="4.08203125" style="31" customWidth="1"/>
    <col min="25" max="25" width="4.58203125" style="31" customWidth="1"/>
    <col min="26" max="28" width="2.08203125" style="31" customWidth="1"/>
    <col min="29" max="29" width="2.5" style="31" customWidth="1"/>
    <col min="30" max="30" width="3.25" style="31" customWidth="1"/>
    <col min="31" max="31" width="2.58203125" style="31" customWidth="1"/>
    <col min="32" max="32" width="3.25" style="31" customWidth="1"/>
    <col min="33" max="33" width="2.5" style="31" customWidth="1"/>
    <col min="34" max="34" width="3.33203125" style="41" customWidth="1"/>
    <col min="35" max="46" width="3.5" style="31" customWidth="1"/>
    <col min="47" max="47" width="4.75" style="49" customWidth="1"/>
    <col min="48" max="49" width="3.25" style="31" customWidth="1"/>
    <col min="50" max="50" width="3.58203125" style="31" customWidth="1"/>
    <col min="51" max="51" width="7.5" style="31" customWidth="1"/>
    <col min="52" max="16384" width="12" style="31" customWidth="1"/>
  </cols>
  <sheetData>
    <row r="2" spans="2:51" ht="12" customHeight="1">
      <c r="B2" s="429" t="s">
        <v>147</v>
      </c>
      <c r="C2" s="429"/>
      <c r="D2" s="429"/>
      <c r="E2" s="429"/>
      <c r="F2" s="429"/>
      <c r="G2" s="29"/>
      <c r="H2" s="29"/>
      <c r="I2" s="29"/>
      <c r="J2" s="29"/>
      <c r="K2" s="29"/>
      <c r="L2" s="29"/>
      <c r="M2" s="29"/>
      <c r="R2" s="29"/>
      <c r="T2" s="29"/>
      <c r="V2" s="29"/>
      <c r="X2" s="29"/>
      <c r="Y2" s="29"/>
      <c r="Z2" s="29"/>
      <c r="AA2" s="29"/>
      <c r="AB2" s="29"/>
      <c r="AD2" s="29"/>
      <c r="AF2" s="2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29"/>
      <c r="AW2" s="29"/>
      <c r="AY2" s="40"/>
    </row>
    <row r="3" spans="2:51" ht="12" customHeight="1">
      <c r="B3" s="430"/>
      <c r="C3" s="430"/>
      <c r="D3" s="430"/>
      <c r="E3" s="430"/>
      <c r="F3" s="430"/>
      <c r="G3" s="29"/>
      <c r="H3" s="29"/>
      <c r="I3" s="29"/>
      <c r="J3" s="29"/>
      <c r="K3" s="29"/>
      <c r="L3" s="29"/>
      <c r="M3" s="29"/>
      <c r="R3" s="29"/>
      <c r="T3" s="29"/>
      <c r="V3" s="29"/>
      <c r="X3" s="29"/>
      <c r="Y3" s="29"/>
      <c r="Z3" s="29"/>
      <c r="AA3" s="29"/>
      <c r="AB3" s="29"/>
      <c r="AD3" s="29"/>
      <c r="AF3" s="29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29"/>
      <c r="AW3" s="29"/>
      <c r="AY3" s="43"/>
    </row>
    <row r="4" spans="2:51" s="44" customFormat="1" ht="15" customHeight="1">
      <c r="B4" s="416" t="s">
        <v>283</v>
      </c>
      <c r="C4" s="422" t="s">
        <v>169</v>
      </c>
      <c r="D4" s="419" t="s">
        <v>210</v>
      </c>
      <c r="E4" s="428" t="s">
        <v>211</v>
      </c>
      <c r="F4" s="396" t="s">
        <v>170</v>
      </c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8"/>
      <c r="Z4" s="396" t="s">
        <v>171</v>
      </c>
      <c r="AA4" s="397"/>
      <c r="AB4" s="397"/>
      <c r="AC4" s="397"/>
      <c r="AD4" s="397"/>
      <c r="AE4" s="397"/>
      <c r="AF4" s="397"/>
      <c r="AG4" s="398"/>
      <c r="AH4" s="391" t="s">
        <v>217</v>
      </c>
      <c r="AI4" s="361" t="s">
        <v>62</v>
      </c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3"/>
      <c r="AV4" s="355" t="s">
        <v>0</v>
      </c>
      <c r="AW4" s="356"/>
      <c r="AX4" s="352" t="s">
        <v>63</v>
      </c>
      <c r="AY4" s="345" t="s">
        <v>169</v>
      </c>
    </row>
    <row r="5" spans="2:51" s="44" customFormat="1" ht="15" customHeight="1">
      <c r="B5" s="417"/>
      <c r="C5" s="423"/>
      <c r="D5" s="420"/>
      <c r="E5" s="350"/>
      <c r="F5" s="379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1"/>
      <c r="Z5" s="399"/>
      <c r="AA5" s="400"/>
      <c r="AB5" s="400"/>
      <c r="AC5" s="400"/>
      <c r="AD5" s="400"/>
      <c r="AE5" s="400"/>
      <c r="AF5" s="400"/>
      <c r="AG5" s="401"/>
      <c r="AH5" s="392"/>
      <c r="AI5" s="364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6"/>
      <c r="AV5" s="357"/>
      <c r="AW5" s="358"/>
      <c r="AX5" s="353"/>
      <c r="AY5" s="346"/>
    </row>
    <row r="6" spans="2:51" s="44" customFormat="1" ht="15" customHeight="1">
      <c r="B6" s="417"/>
      <c r="C6" s="423"/>
      <c r="D6" s="420"/>
      <c r="E6" s="350"/>
      <c r="F6" s="376" t="s">
        <v>179</v>
      </c>
      <c r="G6" s="377"/>
      <c r="H6" s="377"/>
      <c r="I6" s="377"/>
      <c r="J6" s="377"/>
      <c r="K6" s="378"/>
      <c r="L6" s="376" t="s">
        <v>180</v>
      </c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8"/>
      <c r="Y6" s="375" t="s">
        <v>181</v>
      </c>
      <c r="Z6" s="399"/>
      <c r="AA6" s="400"/>
      <c r="AB6" s="400"/>
      <c r="AC6" s="400"/>
      <c r="AD6" s="400"/>
      <c r="AE6" s="400"/>
      <c r="AF6" s="400"/>
      <c r="AG6" s="401"/>
      <c r="AH6" s="392"/>
      <c r="AI6" s="364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6"/>
      <c r="AV6" s="357"/>
      <c r="AW6" s="358"/>
      <c r="AX6" s="353"/>
      <c r="AY6" s="346"/>
    </row>
    <row r="7" spans="2:51" s="44" customFormat="1" ht="15" customHeight="1">
      <c r="B7" s="417"/>
      <c r="C7" s="423"/>
      <c r="D7" s="420"/>
      <c r="E7" s="350"/>
      <c r="F7" s="379"/>
      <c r="G7" s="380"/>
      <c r="H7" s="380"/>
      <c r="I7" s="380"/>
      <c r="J7" s="380"/>
      <c r="K7" s="381"/>
      <c r="L7" s="379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1"/>
      <c r="Y7" s="350"/>
      <c r="Z7" s="379"/>
      <c r="AA7" s="380"/>
      <c r="AB7" s="380"/>
      <c r="AC7" s="380"/>
      <c r="AD7" s="380"/>
      <c r="AE7" s="380"/>
      <c r="AF7" s="380"/>
      <c r="AG7" s="381"/>
      <c r="AH7" s="392"/>
      <c r="AI7" s="367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9"/>
      <c r="AV7" s="359"/>
      <c r="AW7" s="360"/>
      <c r="AX7" s="353"/>
      <c r="AY7" s="346"/>
    </row>
    <row r="8" spans="2:51" s="44" customFormat="1" ht="19.5" customHeight="1">
      <c r="B8" s="417"/>
      <c r="C8" s="423"/>
      <c r="D8" s="420"/>
      <c r="E8" s="350"/>
      <c r="F8" s="436" t="s">
        <v>60</v>
      </c>
      <c r="G8" s="437"/>
      <c r="H8" s="438"/>
      <c r="I8" s="349" t="s">
        <v>212</v>
      </c>
      <c r="J8" s="375" t="s">
        <v>235</v>
      </c>
      <c r="K8" s="370" t="s">
        <v>182</v>
      </c>
      <c r="L8" s="402" t="s">
        <v>61</v>
      </c>
      <c r="M8" s="403"/>
      <c r="N8" s="385" t="s">
        <v>279</v>
      </c>
      <c r="O8" s="385" t="s">
        <v>225</v>
      </c>
      <c r="P8" s="404" t="s">
        <v>183</v>
      </c>
      <c r="Q8" s="405"/>
      <c r="R8" s="349" t="s">
        <v>236</v>
      </c>
      <c r="S8" s="394" t="s">
        <v>184</v>
      </c>
      <c r="T8" s="394"/>
      <c r="U8" s="385" t="s">
        <v>228</v>
      </c>
      <c r="V8" s="349" t="s">
        <v>229</v>
      </c>
      <c r="W8" s="385" t="s">
        <v>230</v>
      </c>
      <c r="X8" s="370" t="s">
        <v>182</v>
      </c>
      <c r="Y8" s="350"/>
      <c r="Z8" s="388" t="s">
        <v>214</v>
      </c>
      <c r="AA8" s="46"/>
      <c r="AB8" s="388" t="s">
        <v>216</v>
      </c>
      <c r="AC8" s="47"/>
      <c r="AD8" s="388" t="s">
        <v>6</v>
      </c>
      <c r="AE8" s="54"/>
      <c r="AF8" s="388" t="s">
        <v>7</v>
      </c>
      <c r="AG8" s="54"/>
      <c r="AH8" s="392"/>
      <c r="AI8" s="348" t="s">
        <v>231</v>
      </c>
      <c r="AJ8" s="348" t="s">
        <v>219</v>
      </c>
      <c r="AK8" s="348" t="s">
        <v>232</v>
      </c>
      <c r="AL8" s="342" t="s">
        <v>8</v>
      </c>
      <c r="AM8" s="342" t="s">
        <v>9</v>
      </c>
      <c r="AN8" s="342" t="s">
        <v>10</v>
      </c>
      <c r="AO8" s="342" t="s">
        <v>64</v>
      </c>
      <c r="AP8" s="348" t="s">
        <v>220</v>
      </c>
      <c r="AQ8" s="342" t="s">
        <v>221</v>
      </c>
      <c r="AR8" s="342" t="s">
        <v>222</v>
      </c>
      <c r="AS8" s="342" t="s">
        <v>223</v>
      </c>
      <c r="AT8" s="342" t="s">
        <v>224</v>
      </c>
      <c r="AU8" s="342" t="s">
        <v>7</v>
      </c>
      <c r="AV8" s="349" t="s">
        <v>233</v>
      </c>
      <c r="AW8" s="349" t="s">
        <v>234</v>
      </c>
      <c r="AX8" s="353"/>
      <c r="AY8" s="346"/>
    </row>
    <row r="9" spans="2:51" s="44" customFormat="1" ht="19.5" customHeight="1">
      <c r="B9" s="417"/>
      <c r="C9" s="423"/>
      <c r="D9" s="420"/>
      <c r="E9" s="350"/>
      <c r="F9" s="439"/>
      <c r="G9" s="440"/>
      <c r="H9" s="441"/>
      <c r="I9" s="373"/>
      <c r="J9" s="350"/>
      <c r="K9" s="371"/>
      <c r="L9" s="359"/>
      <c r="M9" s="360"/>
      <c r="N9" s="386"/>
      <c r="O9" s="386"/>
      <c r="P9" s="434" t="s">
        <v>4</v>
      </c>
      <c r="Q9" s="435"/>
      <c r="R9" s="350"/>
      <c r="S9" s="394" t="s">
        <v>185</v>
      </c>
      <c r="T9" s="394"/>
      <c r="U9" s="386"/>
      <c r="V9" s="350"/>
      <c r="W9" s="386"/>
      <c r="X9" s="371"/>
      <c r="Y9" s="350"/>
      <c r="Z9" s="431"/>
      <c r="AA9" s="45" t="s">
        <v>3</v>
      </c>
      <c r="AB9" s="389"/>
      <c r="AC9" s="48"/>
      <c r="AD9" s="389"/>
      <c r="AE9" s="55"/>
      <c r="AF9" s="389"/>
      <c r="AG9" s="55"/>
      <c r="AH9" s="392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50"/>
      <c r="AW9" s="350"/>
      <c r="AX9" s="353"/>
      <c r="AY9" s="346"/>
    </row>
    <row r="10" spans="2:51" s="44" customFormat="1" ht="30" customHeight="1">
      <c r="B10" s="417"/>
      <c r="C10" s="423"/>
      <c r="D10" s="420"/>
      <c r="E10" s="350"/>
      <c r="F10" s="408" t="s">
        <v>282</v>
      </c>
      <c r="G10" s="408" t="s">
        <v>213</v>
      </c>
      <c r="H10" s="425" t="s">
        <v>311</v>
      </c>
      <c r="I10" s="373"/>
      <c r="J10" s="350"/>
      <c r="K10" s="371"/>
      <c r="L10" s="349" t="s">
        <v>280</v>
      </c>
      <c r="M10" s="349" t="s">
        <v>281</v>
      </c>
      <c r="N10" s="386"/>
      <c r="O10" s="386"/>
      <c r="P10" s="382" t="s">
        <v>287</v>
      </c>
      <c r="Q10" s="382" t="s">
        <v>286</v>
      </c>
      <c r="R10" s="350"/>
      <c r="S10" s="385" t="s">
        <v>227</v>
      </c>
      <c r="T10" s="349" t="s">
        <v>226</v>
      </c>
      <c r="U10" s="386"/>
      <c r="V10" s="350"/>
      <c r="W10" s="386"/>
      <c r="X10" s="371"/>
      <c r="Y10" s="350"/>
      <c r="Z10" s="431"/>
      <c r="AA10" s="433" t="s">
        <v>215</v>
      </c>
      <c r="AB10" s="389"/>
      <c r="AC10" s="382" t="s">
        <v>215</v>
      </c>
      <c r="AD10" s="389"/>
      <c r="AE10" s="382" t="s">
        <v>218</v>
      </c>
      <c r="AF10" s="389"/>
      <c r="AG10" s="382" t="s">
        <v>316</v>
      </c>
      <c r="AH10" s="392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50"/>
      <c r="AW10" s="350"/>
      <c r="AX10" s="353"/>
      <c r="AY10" s="346"/>
    </row>
    <row r="11" spans="2:51" s="44" customFormat="1" ht="30" customHeight="1">
      <c r="B11" s="417"/>
      <c r="C11" s="423"/>
      <c r="D11" s="420"/>
      <c r="E11" s="350"/>
      <c r="F11" s="409"/>
      <c r="G11" s="409"/>
      <c r="H11" s="426"/>
      <c r="I11" s="373"/>
      <c r="J11" s="350"/>
      <c r="K11" s="371"/>
      <c r="L11" s="350"/>
      <c r="M11" s="350"/>
      <c r="N11" s="386"/>
      <c r="O11" s="386"/>
      <c r="P11" s="406"/>
      <c r="Q11" s="406"/>
      <c r="R11" s="350"/>
      <c r="S11" s="386"/>
      <c r="T11" s="350"/>
      <c r="U11" s="386"/>
      <c r="V11" s="350"/>
      <c r="W11" s="386"/>
      <c r="X11" s="371"/>
      <c r="Y11" s="350"/>
      <c r="Z11" s="431"/>
      <c r="AA11" s="406"/>
      <c r="AB11" s="389"/>
      <c r="AC11" s="406"/>
      <c r="AD11" s="389"/>
      <c r="AE11" s="383"/>
      <c r="AF11" s="389"/>
      <c r="AG11" s="383"/>
      <c r="AH11" s="392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50"/>
      <c r="AW11" s="350"/>
      <c r="AX11" s="353"/>
      <c r="AY11" s="346"/>
    </row>
    <row r="12" spans="2:51" s="44" customFormat="1" ht="30" customHeight="1">
      <c r="B12" s="418"/>
      <c r="C12" s="424"/>
      <c r="D12" s="421"/>
      <c r="E12" s="351"/>
      <c r="F12" s="410"/>
      <c r="G12" s="410"/>
      <c r="H12" s="427"/>
      <c r="I12" s="374"/>
      <c r="J12" s="351"/>
      <c r="K12" s="372"/>
      <c r="L12" s="351"/>
      <c r="M12" s="351"/>
      <c r="N12" s="387"/>
      <c r="O12" s="387"/>
      <c r="P12" s="407"/>
      <c r="Q12" s="407"/>
      <c r="R12" s="351"/>
      <c r="S12" s="387"/>
      <c r="T12" s="351"/>
      <c r="U12" s="387"/>
      <c r="V12" s="351"/>
      <c r="W12" s="387"/>
      <c r="X12" s="372"/>
      <c r="Y12" s="351"/>
      <c r="Z12" s="432"/>
      <c r="AA12" s="407"/>
      <c r="AB12" s="390"/>
      <c r="AC12" s="407"/>
      <c r="AD12" s="390"/>
      <c r="AE12" s="384"/>
      <c r="AF12" s="390"/>
      <c r="AG12" s="384"/>
      <c r="AH12" s="393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51"/>
      <c r="AW12" s="351"/>
      <c r="AX12" s="354"/>
      <c r="AY12" s="347"/>
    </row>
    <row r="13" spans="1:51" s="213" customFormat="1" ht="37.5" customHeight="1">
      <c r="A13" s="395" t="s">
        <v>302</v>
      </c>
      <c r="B13" s="413" t="s">
        <v>284</v>
      </c>
      <c r="C13" s="57" t="s">
        <v>167</v>
      </c>
      <c r="D13" s="278" t="s">
        <v>207</v>
      </c>
      <c r="E13" s="109">
        <v>90</v>
      </c>
      <c r="F13" s="109">
        <v>2082</v>
      </c>
      <c r="G13" s="109">
        <v>190</v>
      </c>
      <c r="H13" s="109">
        <v>41</v>
      </c>
      <c r="I13" s="109">
        <v>4</v>
      </c>
      <c r="J13" s="109">
        <v>54</v>
      </c>
      <c r="K13" s="110">
        <f>(((F13+G13)+I13)+J13)</f>
        <v>2330</v>
      </c>
      <c r="L13" s="109">
        <v>4421</v>
      </c>
      <c r="M13" s="109">
        <v>310</v>
      </c>
      <c r="N13" s="109">
        <v>48</v>
      </c>
      <c r="O13" s="109">
        <v>1</v>
      </c>
      <c r="P13" s="109"/>
      <c r="Q13" s="109">
        <v>1</v>
      </c>
      <c r="R13" s="109">
        <v>3</v>
      </c>
      <c r="S13" s="109"/>
      <c r="T13" s="109"/>
      <c r="U13" s="109">
        <v>3</v>
      </c>
      <c r="V13" s="109"/>
      <c r="W13" s="109">
        <v>8</v>
      </c>
      <c r="X13" s="110">
        <f>SUM(L13:W13)</f>
        <v>4795</v>
      </c>
      <c r="Y13" s="110">
        <f>(K13+X13)</f>
        <v>7125</v>
      </c>
      <c r="Z13" s="109">
        <v>5</v>
      </c>
      <c r="AA13" s="109">
        <v>5</v>
      </c>
      <c r="AB13" s="109">
        <v>11</v>
      </c>
      <c r="AC13" s="215"/>
      <c r="AD13" s="215">
        <v>4</v>
      </c>
      <c r="AE13" s="215">
        <v>1</v>
      </c>
      <c r="AF13" s="216">
        <f>(Z13+AB13+AD13)</f>
        <v>20</v>
      </c>
      <c r="AG13" s="217"/>
      <c r="AH13" s="236">
        <v>5.6</v>
      </c>
      <c r="AI13" s="111"/>
      <c r="AJ13" s="111"/>
      <c r="AK13" s="111">
        <f>2.2+29.65</f>
        <v>31.849999999999998</v>
      </c>
      <c r="AL13" s="111">
        <v>40.7</v>
      </c>
      <c r="AM13" s="111">
        <v>2.4</v>
      </c>
      <c r="AN13" s="111">
        <v>50.55</v>
      </c>
      <c r="AO13" s="111">
        <v>88.3</v>
      </c>
      <c r="AP13" s="111">
        <v>0.55</v>
      </c>
      <c r="AQ13" s="111"/>
      <c r="AR13" s="111"/>
      <c r="AS13" s="111">
        <v>26.65</v>
      </c>
      <c r="AT13" s="111">
        <v>3</v>
      </c>
      <c r="AU13" s="112">
        <f>SUM(AI13:AT13)</f>
        <v>244.00000000000003</v>
      </c>
      <c r="AV13" s="59" t="s">
        <v>5</v>
      </c>
      <c r="AW13" s="113">
        <v>150</v>
      </c>
      <c r="AX13" s="214" t="s">
        <v>202</v>
      </c>
      <c r="AY13" s="233" t="s">
        <v>167</v>
      </c>
    </row>
    <row r="14" spans="1:51" ht="37.5" customHeight="1">
      <c r="A14" s="395"/>
      <c r="B14" s="414"/>
      <c r="C14" s="56" t="s">
        <v>187</v>
      </c>
      <c r="D14" s="283" t="s">
        <v>208</v>
      </c>
      <c r="E14" s="238">
        <v>90</v>
      </c>
      <c r="F14" s="238">
        <v>46</v>
      </c>
      <c r="G14" s="238">
        <v>14</v>
      </c>
      <c r="H14" s="238">
        <v>1</v>
      </c>
      <c r="I14" s="238"/>
      <c r="J14" s="238">
        <v>10</v>
      </c>
      <c r="K14" s="239">
        <f>(((F14+G14)+I14)+J14)</f>
        <v>70</v>
      </c>
      <c r="L14" s="238">
        <v>59</v>
      </c>
      <c r="M14" s="238">
        <v>21</v>
      </c>
      <c r="N14" s="238"/>
      <c r="O14" s="238"/>
      <c r="P14" s="238"/>
      <c r="Q14" s="238"/>
      <c r="R14" s="238">
        <v>1</v>
      </c>
      <c r="S14" s="238"/>
      <c r="T14" s="238"/>
      <c r="U14" s="238"/>
      <c r="V14" s="238"/>
      <c r="W14" s="238"/>
      <c r="X14" s="239">
        <f>SUM(L14:W14)</f>
        <v>81</v>
      </c>
      <c r="Y14" s="239">
        <f>(K14+X14)</f>
        <v>151</v>
      </c>
      <c r="Z14" s="238"/>
      <c r="AA14" s="238"/>
      <c r="AB14" s="238">
        <v>6</v>
      </c>
      <c r="AC14" s="238"/>
      <c r="AD14" s="238">
        <v>2</v>
      </c>
      <c r="AE14" s="238"/>
      <c r="AF14" s="239">
        <f>(Z14+AB14+AD14)</f>
        <v>8</v>
      </c>
      <c r="AG14" s="284"/>
      <c r="AH14" s="285">
        <v>4.6</v>
      </c>
      <c r="AI14" s="286">
        <v>1</v>
      </c>
      <c r="AJ14" s="286">
        <v>1</v>
      </c>
      <c r="AK14" s="286" t="s">
        <v>188</v>
      </c>
      <c r="AL14" s="286"/>
      <c r="AM14" s="286">
        <v>1</v>
      </c>
      <c r="AN14" s="286">
        <v>1</v>
      </c>
      <c r="AO14" s="286">
        <v>1</v>
      </c>
      <c r="AP14" s="286">
        <v>1</v>
      </c>
      <c r="AQ14" s="286"/>
      <c r="AR14" s="286"/>
      <c r="AS14" s="286">
        <v>1</v>
      </c>
      <c r="AT14" s="286">
        <v>2</v>
      </c>
      <c r="AU14" s="287">
        <f>SUM(AI14:AT14)</f>
        <v>9</v>
      </c>
      <c r="AV14" s="288" t="s">
        <v>2</v>
      </c>
      <c r="AW14" s="238"/>
      <c r="AX14" s="289" t="s">
        <v>186</v>
      </c>
      <c r="AY14" s="240" t="s">
        <v>57</v>
      </c>
    </row>
    <row r="15" spans="1:51" ht="37.5" customHeight="1">
      <c r="A15" s="395"/>
      <c r="B15" s="414"/>
      <c r="C15" s="56" t="s">
        <v>189</v>
      </c>
      <c r="D15" s="283" t="s">
        <v>209</v>
      </c>
      <c r="E15" s="238">
        <v>90</v>
      </c>
      <c r="F15" s="238">
        <v>15</v>
      </c>
      <c r="G15" s="238"/>
      <c r="H15" s="238"/>
      <c r="I15" s="238"/>
      <c r="J15" s="238">
        <v>10</v>
      </c>
      <c r="K15" s="239">
        <f>(((F15+G15)+I15)+J15)</f>
        <v>25</v>
      </c>
      <c r="L15" s="238"/>
      <c r="M15" s="238"/>
      <c r="N15" s="284"/>
      <c r="O15" s="284"/>
      <c r="P15" s="284"/>
      <c r="Q15" s="284"/>
      <c r="R15" s="238"/>
      <c r="S15" s="284"/>
      <c r="T15" s="284"/>
      <c r="U15" s="284"/>
      <c r="V15" s="238"/>
      <c r="W15" s="284"/>
      <c r="X15" s="239">
        <f>SUM(L15:W15)</f>
        <v>0</v>
      </c>
      <c r="Y15" s="239">
        <f>(K15+X15)</f>
        <v>25</v>
      </c>
      <c r="Z15" s="238">
        <v>1</v>
      </c>
      <c r="AA15" s="238" t="s">
        <v>188</v>
      </c>
      <c r="AB15" s="238">
        <v>5</v>
      </c>
      <c r="AC15" s="238"/>
      <c r="AD15" s="238">
        <v>2</v>
      </c>
      <c r="AE15" s="238"/>
      <c r="AF15" s="239">
        <f>(Z15+AB15+AD15)</f>
        <v>8</v>
      </c>
      <c r="AG15" s="284"/>
      <c r="AH15" s="299">
        <v>4.6</v>
      </c>
      <c r="AI15" s="286"/>
      <c r="AJ15" s="286"/>
      <c r="AK15" s="286">
        <v>1.2</v>
      </c>
      <c r="AL15" s="286"/>
      <c r="AM15" s="286">
        <v>0.1</v>
      </c>
      <c r="AN15" s="286"/>
      <c r="AO15" s="286"/>
      <c r="AP15" s="286">
        <v>5.5</v>
      </c>
      <c r="AQ15" s="286"/>
      <c r="AR15" s="286"/>
      <c r="AS15" s="286">
        <v>0.1</v>
      </c>
      <c r="AT15" s="286">
        <v>0.1</v>
      </c>
      <c r="AU15" s="287">
        <f>SUM(AI15:AT15)</f>
        <v>6.999999999999999</v>
      </c>
      <c r="AV15" s="300" t="s">
        <v>2</v>
      </c>
      <c r="AW15" s="242"/>
      <c r="AX15" s="301" t="s">
        <v>203</v>
      </c>
      <c r="AY15" s="240" t="s">
        <v>58</v>
      </c>
    </row>
    <row r="16" spans="2:51" s="213" customFormat="1" ht="37.5" customHeight="1">
      <c r="B16" s="415"/>
      <c r="C16" s="58" t="s">
        <v>190</v>
      </c>
      <c r="D16" s="302">
        <v>3</v>
      </c>
      <c r="E16" s="303" t="s">
        <v>317</v>
      </c>
      <c r="F16" s="304">
        <f aca="true" t="shared" si="0" ref="F16:AG16">SUM(F13:F15)</f>
        <v>2143</v>
      </c>
      <c r="G16" s="304">
        <f t="shared" si="0"/>
        <v>204</v>
      </c>
      <c r="H16" s="304">
        <f t="shared" si="0"/>
        <v>42</v>
      </c>
      <c r="I16" s="304">
        <f t="shared" si="0"/>
        <v>4</v>
      </c>
      <c r="J16" s="304">
        <f t="shared" si="0"/>
        <v>74</v>
      </c>
      <c r="K16" s="304">
        <f t="shared" si="0"/>
        <v>2425</v>
      </c>
      <c r="L16" s="304">
        <f t="shared" si="0"/>
        <v>4480</v>
      </c>
      <c r="M16" s="304">
        <f t="shared" si="0"/>
        <v>331</v>
      </c>
      <c r="N16" s="304">
        <f t="shared" si="0"/>
        <v>48</v>
      </c>
      <c r="O16" s="304">
        <f t="shared" si="0"/>
        <v>1</v>
      </c>
      <c r="P16" s="304">
        <f t="shared" si="0"/>
        <v>0</v>
      </c>
      <c r="Q16" s="304">
        <f t="shared" si="0"/>
        <v>1</v>
      </c>
      <c r="R16" s="304">
        <f t="shared" si="0"/>
        <v>4</v>
      </c>
      <c r="S16" s="304">
        <f t="shared" si="0"/>
        <v>0</v>
      </c>
      <c r="T16" s="304">
        <f t="shared" si="0"/>
        <v>0</v>
      </c>
      <c r="U16" s="304">
        <f t="shared" si="0"/>
        <v>3</v>
      </c>
      <c r="V16" s="304">
        <f t="shared" si="0"/>
        <v>0</v>
      </c>
      <c r="W16" s="304">
        <f t="shared" si="0"/>
        <v>8</v>
      </c>
      <c r="X16" s="304">
        <f t="shared" si="0"/>
        <v>4876</v>
      </c>
      <c r="Y16" s="304">
        <f t="shared" si="0"/>
        <v>7301</v>
      </c>
      <c r="Z16" s="304">
        <f t="shared" si="0"/>
        <v>6</v>
      </c>
      <c r="AA16" s="304">
        <f t="shared" si="0"/>
        <v>5</v>
      </c>
      <c r="AB16" s="304">
        <f t="shared" si="0"/>
        <v>22</v>
      </c>
      <c r="AC16" s="304">
        <f t="shared" si="0"/>
        <v>0</v>
      </c>
      <c r="AD16" s="304">
        <f t="shared" si="0"/>
        <v>8</v>
      </c>
      <c r="AE16" s="304">
        <f t="shared" si="0"/>
        <v>1</v>
      </c>
      <c r="AF16" s="304">
        <f t="shared" si="0"/>
        <v>36</v>
      </c>
      <c r="AG16" s="304">
        <f t="shared" si="0"/>
        <v>0</v>
      </c>
      <c r="AH16" s="304"/>
      <c r="AI16" s="305">
        <f aca="true" t="shared" si="1" ref="AI16:AU16">SUM(AI13:AI15)</f>
        <v>1</v>
      </c>
      <c r="AJ16" s="305">
        <f t="shared" si="1"/>
        <v>1</v>
      </c>
      <c r="AK16" s="305">
        <f t="shared" si="1"/>
        <v>33.05</v>
      </c>
      <c r="AL16" s="305">
        <f t="shared" si="1"/>
        <v>40.7</v>
      </c>
      <c r="AM16" s="305">
        <f t="shared" si="1"/>
        <v>3.5</v>
      </c>
      <c r="AN16" s="305">
        <f t="shared" si="1"/>
        <v>51.55</v>
      </c>
      <c r="AO16" s="305">
        <f t="shared" si="1"/>
        <v>89.3</v>
      </c>
      <c r="AP16" s="305">
        <f t="shared" si="1"/>
        <v>7.05</v>
      </c>
      <c r="AQ16" s="305">
        <f t="shared" si="1"/>
        <v>0</v>
      </c>
      <c r="AR16" s="305">
        <f t="shared" si="1"/>
        <v>0</v>
      </c>
      <c r="AS16" s="305">
        <f t="shared" si="1"/>
        <v>27.75</v>
      </c>
      <c r="AT16" s="305">
        <f t="shared" si="1"/>
        <v>5.1</v>
      </c>
      <c r="AU16" s="305">
        <f t="shared" si="1"/>
        <v>260</v>
      </c>
      <c r="AV16" s="306"/>
      <c r="AW16" s="307"/>
      <c r="AX16" s="308"/>
      <c r="AY16" s="234" t="s">
        <v>55</v>
      </c>
    </row>
    <row r="17" spans="2:51" ht="37.5" customHeight="1">
      <c r="B17" s="413" t="s">
        <v>285</v>
      </c>
      <c r="C17" s="56" t="s">
        <v>191</v>
      </c>
      <c r="D17" s="283" t="s">
        <v>206</v>
      </c>
      <c r="E17" s="238">
        <v>90</v>
      </c>
      <c r="F17" s="238">
        <v>26</v>
      </c>
      <c r="G17" s="238"/>
      <c r="H17" s="238"/>
      <c r="I17" s="238"/>
      <c r="J17" s="238"/>
      <c r="K17" s="239">
        <f>(((F17+G17)+I17)+J17)</f>
        <v>26</v>
      </c>
      <c r="L17" s="284">
        <v>48</v>
      </c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39">
        <f>SUM(L17:W17)</f>
        <v>48</v>
      </c>
      <c r="Y17" s="239">
        <f>(K17+X17)</f>
        <v>74</v>
      </c>
      <c r="Z17" s="238">
        <v>1</v>
      </c>
      <c r="AA17" s="238"/>
      <c r="AB17" s="238">
        <v>5</v>
      </c>
      <c r="AC17" s="238"/>
      <c r="AD17" s="238">
        <v>2</v>
      </c>
      <c r="AE17" s="238"/>
      <c r="AF17" s="239">
        <f>((Z17+AB17)+AD17)</f>
        <v>8</v>
      </c>
      <c r="AG17" s="284"/>
      <c r="AH17" s="285">
        <v>4.6</v>
      </c>
      <c r="AI17" s="286">
        <v>1</v>
      </c>
      <c r="AJ17" s="341"/>
      <c r="AK17" s="341"/>
      <c r="AL17" s="286">
        <v>0.2</v>
      </c>
      <c r="AM17" s="286">
        <v>0.1</v>
      </c>
      <c r="AN17" s="286">
        <v>0.3</v>
      </c>
      <c r="AO17" s="286">
        <v>0.2</v>
      </c>
      <c r="AP17" s="286"/>
      <c r="AQ17" s="286"/>
      <c r="AR17" s="286"/>
      <c r="AS17" s="286">
        <v>0.1</v>
      </c>
      <c r="AT17" s="286">
        <v>0.1</v>
      </c>
      <c r="AU17" s="287">
        <f>SUM(AI17:AT17)</f>
        <v>2</v>
      </c>
      <c r="AV17" s="300" t="s">
        <v>2</v>
      </c>
      <c r="AW17" s="242"/>
      <c r="AX17" s="327" t="s">
        <v>202</v>
      </c>
      <c r="AY17" s="240" t="s">
        <v>56</v>
      </c>
    </row>
    <row r="18" spans="2:51" ht="37.5" customHeight="1">
      <c r="B18" s="415"/>
      <c r="C18" s="58" t="s">
        <v>237</v>
      </c>
      <c r="D18" s="328">
        <v>1</v>
      </c>
      <c r="E18" s="303" t="s">
        <v>317</v>
      </c>
      <c r="F18" s="304">
        <f aca="true" t="shared" si="2" ref="F18:AG18">SUM(F17:F17)</f>
        <v>26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26</v>
      </c>
      <c r="L18" s="304">
        <f t="shared" si="2"/>
        <v>48</v>
      </c>
      <c r="M18" s="304">
        <f t="shared" si="2"/>
        <v>0</v>
      </c>
      <c r="N18" s="304">
        <f t="shared" si="2"/>
        <v>0</v>
      </c>
      <c r="O18" s="304">
        <f t="shared" si="2"/>
        <v>0</v>
      </c>
      <c r="P18" s="304">
        <f t="shared" si="2"/>
        <v>0</v>
      </c>
      <c r="Q18" s="304">
        <f t="shared" si="2"/>
        <v>0</v>
      </c>
      <c r="R18" s="304">
        <f t="shared" si="2"/>
        <v>0</v>
      </c>
      <c r="S18" s="304">
        <f t="shared" si="2"/>
        <v>0</v>
      </c>
      <c r="T18" s="304">
        <f t="shared" si="2"/>
        <v>0</v>
      </c>
      <c r="U18" s="304">
        <f t="shared" si="2"/>
        <v>0</v>
      </c>
      <c r="V18" s="304">
        <f t="shared" si="2"/>
        <v>0</v>
      </c>
      <c r="W18" s="304">
        <f t="shared" si="2"/>
        <v>0</v>
      </c>
      <c r="X18" s="304">
        <f t="shared" si="2"/>
        <v>48</v>
      </c>
      <c r="Y18" s="304">
        <f t="shared" si="2"/>
        <v>74</v>
      </c>
      <c r="Z18" s="304">
        <f t="shared" si="2"/>
        <v>1</v>
      </c>
      <c r="AA18" s="304">
        <f t="shared" si="2"/>
        <v>0</v>
      </c>
      <c r="AB18" s="304">
        <f t="shared" si="2"/>
        <v>5</v>
      </c>
      <c r="AC18" s="304">
        <f t="shared" si="2"/>
        <v>0</v>
      </c>
      <c r="AD18" s="304">
        <f t="shared" si="2"/>
        <v>2</v>
      </c>
      <c r="AE18" s="304">
        <f t="shared" si="2"/>
        <v>0</v>
      </c>
      <c r="AF18" s="304">
        <f t="shared" si="2"/>
        <v>8</v>
      </c>
      <c r="AG18" s="304">
        <f t="shared" si="2"/>
        <v>0</v>
      </c>
      <c r="AH18" s="304"/>
      <c r="AI18" s="305">
        <f aca="true" t="shared" si="3" ref="AI18:AU18">SUM(AI17:AI17)</f>
        <v>1</v>
      </c>
      <c r="AJ18" s="305">
        <f t="shared" si="3"/>
        <v>0</v>
      </c>
      <c r="AK18" s="305">
        <f t="shared" si="3"/>
        <v>0</v>
      </c>
      <c r="AL18" s="305">
        <f t="shared" si="3"/>
        <v>0.2</v>
      </c>
      <c r="AM18" s="305">
        <f t="shared" si="3"/>
        <v>0.1</v>
      </c>
      <c r="AN18" s="305">
        <f t="shared" si="3"/>
        <v>0.3</v>
      </c>
      <c r="AO18" s="305">
        <f t="shared" si="3"/>
        <v>0.2</v>
      </c>
      <c r="AP18" s="305">
        <f t="shared" si="3"/>
        <v>0</v>
      </c>
      <c r="AQ18" s="305">
        <f t="shared" si="3"/>
        <v>0</v>
      </c>
      <c r="AR18" s="305">
        <f t="shared" si="3"/>
        <v>0</v>
      </c>
      <c r="AS18" s="305">
        <f t="shared" si="3"/>
        <v>0.1</v>
      </c>
      <c r="AT18" s="305">
        <f t="shared" si="3"/>
        <v>0.1</v>
      </c>
      <c r="AU18" s="305">
        <f t="shared" si="3"/>
        <v>2</v>
      </c>
      <c r="AV18" s="329"/>
      <c r="AW18" s="330"/>
      <c r="AX18" s="331"/>
      <c r="AY18" s="274" t="s">
        <v>237</v>
      </c>
    </row>
    <row r="19" spans="2:51" s="213" customFormat="1" ht="37.5" customHeight="1">
      <c r="B19" s="411" t="s">
        <v>12</v>
      </c>
      <c r="C19" s="412"/>
      <c r="D19" s="279">
        <v>4</v>
      </c>
      <c r="E19" s="280" t="s">
        <v>317</v>
      </c>
      <c r="F19" s="132">
        <f aca="true" t="shared" si="4" ref="F19:AG19">F16+F18</f>
        <v>2169</v>
      </c>
      <c r="G19" s="132">
        <f t="shared" si="4"/>
        <v>204</v>
      </c>
      <c r="H19" s="132">
        <f t="shared" si="4"/>
        <v>42</v>
      </c>
      <c r="I19" s="132">
        <f t="shared" si="4"/>
        <v>4</v>
      </c>
      <c r="J19" s="132">
        <f t="shared" si="4"/>
        <v>74</v>
      </c>
      <c r="K19" s="132">
        <f t="shared" si="4"/>
        <v>2451</v>
      </c>
      <c r="L19" s="132">
        <f t="shared" si="4"/>
        <v>4528</v>
      </c>
      <c r="M19" s="132">
        <f t="shared" si="4"/>
        <v>331</v>
      </c>
      <c r="N19" s="132">
        <f t="shared" si="4"/>
        <v>48</v>
      </c>
      <c r="O19" s="132">
        <f t="shared" si="4"/>
        <v>1</v>
      </c>
      <c r="P19" s="132">
        <f t="shared" si="4"/>
        <v>0</v>
      </c>
      <c r="Q19" s="132">
        <f t="shared" si="4"/>
        <v>1</v>
      </c>
      <c r="R19" s="132">
        <f t="shared" si="4"/>
        <v>4</v>
      </c>
      <c r="S19" s="132">
        <f t="shared" si="4"/>
        <v>0</v>
      </c>
      <c r="T19" s="132">
        <f t="shared" si="4"/>
        <v>0</v>
      </c>
      <c r="U19" s="132">
        <f t="shared" si="4"/>
        <v>3</v>
      </c>
      <c r="V19" s="132">
        <f t="shared" si="4"/>
        <v>0</v>
      </c>
      <c r="W19" s="132">
        <f t="shared" si="4"/>
        <v>8</v>
      </c>
      <c r="X19" s="132">
        <f t="shared" si="4"/>
        <v>4924</v>
      </c>
      <c r="Y19" s="132">
        <f t="shared" si="4"/>
        <v>7375</v>
      </c>
      <c r="Z19" s="132">
        <f t="shared" si="4"/>
        <v>7</v>
      </c>
      <c r="AA19" s="132">
        <f t="shared" si="4"/>
        <v>5</v>
      </c>
      <c r="AB19" s="132">
        <f t="shared" si="4"/>
        <v>27</v>
      </c>
      <c r="AC19" s="226">
        <f t="shared" si="4"/>
        <v>0</v>
      </c>
      <c r="AD19" s="226">
        <f t="shared" si="4"/>
        <v>10</v>
      </c>
      <c r="AE19" s="226">
        <f t="shared" si="4"/>
        <v>1</v>
      </c>
      <c r="AF19" s="226">
        <f t="shared" si="4"/>
        <v>44</v>
      </c>
      <c r="AG19" s="226">
        <f t="shared" si="4"/>
        <v>0</v>
      </c>
      <c r="AH19" s="227" t="s">
        <v>188</v>
      </c>
      <c r="AI19" s="228">
        <f aca="true" t="shared" si="5" ref="AI19:AU19">AI16+AI18</f>
        <v>2</v>
      </c>
      <c r="AJ19" s="228">
        <f t="shared" si="5"/>
        <v>1</v>
      </c>
      <c r="AK19" s="228">
        <f t="shared" si="5"/>
        <v>33.05</v>
      </c>
      <c r="AL19" s="228">
        <f t="shared" si="5"/>
        <v>40.900000000000006</v>
      </c>
      <c r="AM19" s="228">
        <f t="shared" si="5"/>
        <v>3.6</v>
      </c>
      <c r="AN19" s="228">
        <f t="shared" si="5"/>
        <v>51.849999999999994</v>
      </c>
      <c r="AO19" s="228">
        <f t="shared" si="5"/>
        <v>89.5</v>
      </c>
      <c r="AP19" s="228">
        <f t="shared" si="5"/>
        <v>7.05</v>
      </c>
      <c r="AQ19" s="228">
        <f t="shared" si="5"/>
        <v>0</v>
      </c>
      <c r="AR19" s="228">
        <f t="shared" si="5"/>
        <v>0</v>
      </c>
      <c r="AS19" s="228">
        <f t="shared" si="5"/>
        <v>27.85</v>
      </c>
      <c r="AT19" s="228">
        <f t="shared" si="5"/>
        <v>5.199999999999999</v>
      </c>
      <c r="AU19" s="228">
        <f t="shared" si="5"/>
        <v>262</v>
      </c>
      <c r="AV19" s="229"/>
      <c r="AW19" s="230"/>
      <c r="AX19" s="231"/>
      <c r="AY19" s="232" t="s">
        <v>65</v>
      </c>
    </row>
    <row r="20" ht="6.75" customHeight="1"/>
    <row r="21" ht="12">
      <c r="C21" s="35"/>
    </row>
  </sheetData>
  <sheetProtection/>
  <mergeCells count="67">
    <mergeCell ref="B2:F3"/>
    <mergeCell ref="AG10:AG12"/>
    <mergeCell ref="P10:P12"/>
    <mergeCell ref="Q10:Q12"/>
    <mergeCell ref="Z8:Z12"/>
    <mergeCell ref="AA10:AA12"/>
    <mergeCell ref="AB8:AB12"/>
    <mergeCell ref="P9:Q9"/>
    <mergeCell ref="T10:T12"/>
    <mergeCell ref="F8:H9"/>
    <mergeCell ref="B19:C19"/>
    <mergeCell ref="B13:B16"/>
    <mergeCell ref="B17:B18"/>
    <mergeCell ref="J8:J12"/>
    <mergeCell ref="B4:B12"/>
    <mergeCell ref="D4:D12"/>
    <mergeCell ref="C4:C12"/>
    <mergeCell ref="H10:H12"/>
    <mergeCell ref="E4:E12"/>
    <mergeCell ref="G10:G12"/>
    <mergeCell ref="A13:A15"/>
    <mergeCell ref="Z4:AG7"/>
    <mergeCell ref="F4:Y5"/>
    <mergeCell ref="F6:K7"/>
    <mergeCell ref="L8:M9"/>
    <mergeCell ref="P8:Q8"/>
    <mergeCell ref="AD8:AD12"/>
    <mergeCell ref="R8:R12"/>
    <mergeCell ref="AC10:AC12"/>
    <mergeCell ref="F10:F12"/>
    <mergeCell ref="U8:U12"/>
    <mergeCell ref="W8:W12"/>
    <mergeCell ref="N8:N12"/>
    <mergeCell ref="S9:T9"/>
    <mergeCell ref="S8:T8"/>
    <mergeCell ref="S10:S12"/>
    <mergeCell ref="V8:V12"/>
    <mergeCell ref="AV8:AV12"/>
    <mergeCell ref="AT8:AT12"/>
    <mergeCell ref="AI8:AI12"/>
    <mergeCell ref="AM8:AM12"/>
    <mergeCell ref="AS8:AS12"/>
    <mergeCell ref="AF8:AF12"/>
    <mergeCell ref="AR8:AR12"/>
    <mergeCell ref="AH4:AH12"/>
    <mergeCell ref="AJ8:AJ12"/>
    <mergeCell ref="AK8:AK12"/>
    <mergeCell ref="AL8:AL12"/>
    <mergeCell ref="K8:K12"/>
    <mergeCell ref="I8:I12"/>
    <mergeCell ref="L10:L12"/>
    <mergeCell ref="M10:M12"/>
    <mergeCell ref="Y6:Y12"/>
    <mergeCell ref="X8:X12"/>
    <mergeCell ref="L6:X7"/>
    <mergeCell ref="AE10:AE12"/>
    <mergeCell ref="O8:O12"/>
    <mergeCell ref="AU8:AU12"/>
    <mergeCell ref="AO8:AO12"/>
    <mergeCell ref="AY4:AY12"/>
    <mergeCell ref="AQ8:AQ12"/>
    <mergeCell ref="AN8:AN12"/>
    <mergeCell ref="AP8:AP12"/>
    <mergeCell ref="AW8:AW12"/>
    <mergeCell ref="AX4:AX12"/>
    <mergeCell ref="AV4:AW7"/>
    <mergeCell ref="AI4:AU7"/>
  </mergeCells>
  <printOptions/>
  <pageMargins left="0.5118110236220472" right="0" top="0.5905511811023623" bottom="0.5905511811023623" header="0.5118110236220472" footer="0.5118110236220472"/>
  <pageSetup horizontalDpi="600" verticalDpi="600" orientation="landscape" paperSize="9" scale="65" r:id="rId1"/>
  <ignoredErrors>
    <ignoredError sqref="C17 C16 C13 K13 X13:Y13 AD13:AE13 AQ13:AR13 C14 I14 K14 N14:P14 AQ14 C15 AJ15 AQ15:AS15 G17 I17:K17 AC17 AI13:AJ13 AN14 AU14 AL15 AN15:AO15 AJ17:AK17 AC14:AG14 K15:Y15 E17 E13 E14 E15 AK14:AL14 S14 U14:AA14 AG13 AU15 AE17:AG17 AP17:AR17 F16:I16 M17:AA17 G15:I15 AC15:AG15 AA15 AU17" formulaRange="1"/>
    <ignoredError sqref="J16:AG16 AJ16:AU16" formula="1" formulaRange="1"/>
    <ignoredError sqref="AK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A1:BU12"/>
  <sheetViews>
    <sheetView view="pageBreakPreview" zoomScaleSheetLayoutView="100" workbookViewId="0" topLeftCell="AS1">
      <selection activeCell="AK6" sqref="AK6"/>
    </sheetView>
  </sheetViews>
  <sheetFormatPr defaultColWidth="10.66015625" defaultRowHeight="18"/>
  <cols>
    <col min="1" max="1" width="3" style="4" customWidth="1"/>
    <col min="2" max="2" width="2.58203125" style="5" customWidth="1"/>
    <col min="3" max="3" width="7" style="4" customWidth="1"/>
    <col min="4" max="4" width="7.25" style="4" customWidth="1"/>
    <col min="5" max="5" width="7.08203125" style="4" customWidth="1"/>
    <col min="6" max="6" width="5.83203125" style="4" customWidth="1"/>
    <col min="7" max="7" width="7.25" style="4" customWidth="1"/>
    <col min="8" max="8" width="5.75" style="4" customWidth="1"/>
    <col min="9" max="9" width="7.08203125" style="4" customWidth="1"/>
    <col min="10" max="10" width="7.25" style="4" customWidth="1"/>
    <col min="11" max="11" width="0.7421875" style="4" customWidth="1"/>
    <col min="12" max="12" width="0.8359375" style="4" customWidth="1"/>
    <col min="13" max="13" width="4.08203125" style="4" customWidth="1"/>
    <col min="14" max="14" width="7.33203125" style="4" customWidth="1"/>
    <col min="15" max="15" width="4.33203125" style="4" customWidth="1"/>
    <col min="16" max="16" width="7.75" style="4" customWidth="1"/>
    <col min="17" max="17" width="3.83203125" style="4" customWidth="1"/>
    <col min="18" max="18" width="7.33203125" style="4" customWidth="1"/>
    <col min="19" max="19" width="4.25" style="4" customWidth="1"/>
    <col min="20" max="20" width="7.58203125" style="4" customWidth="1"/>
    <col min="21" max="21" width="6.58203125" style="4" customWidth="1"/>
    <col min="22" max="22" width="3" style="4" customWidth="1"/>
    <col min="23" max="23" width="2.83203125" style="5" customWidth="1"/>
    <col min="24" max="24" width="7.5" style="4" customWidth="1"/>
    <col min="25" max="25" width="6" style="4" customWidth="1"/>
    <col min="26" max="26" width="7.58203125" style="4" customWidth="1"/>
    <col min="27" max="27" width="5.33203125" style="4" customWidth="1"/>
    <col min="28" max="28" width="7.58203125" style="4" customWidth="1"/>
    <col min="29" max="29" width="8.58203125" style="4" customWidth="1"/>
    <col min="30" max="30" width="7.75" style="4" customWidth="1"/>
    <col min="31" max="31" width="7.83203125" style="4" customWidth="1"/>
    <col min="32" max="32" width="5.08203125" style="4" customWidth="1"/>
    <col min="33" max="34" width="7.75" style="4" customWidth="1"/>
    <col min="35" max="35" width="4.83203125" style="4" customWidth="1"/>
    <col min="36" max="37" width="8" style="4" customWidth="1"/>
    <col min="38" max="38" width="7.58203125" style="4" customWidth="1"/>
    <col min="39" max="39" width="3.08203125" style="4" customWidth="1"/>
    <col min="40" max="40" width="2.58203125" style="5" customWidth="1"/>
    <col min="41" max="41" width="8" style="4" customWidth="1"/>
    <col min="42" max="42" width="9.33203125" style="4" customWidth="1"/>
    <col min="43" max="43" width="7.33203125" style="4" customWidth="1"/>
    <col min="44" max="44" width="7.58203125" style="4" customWidth="1"/>
    <col min="45" max="45" width="7.75" style="4" customWidth="1"/>
    <col min="46" max="46" width="8.58203125" style="4" customWidth="1"/>
    <col min="47" max="48" width="6.75" style="4" customWidth="1"/>
    <col min="49" max="49" width="9.08203125" style="4" customWidth="1"/>
    <col min="50" max="50" width="6.58203125" style="4" customWidth="1"/>
    <col min="51" max="51" width="7.83203125" style="4" customWidth="1"/>
    <col min="52" max="52" width="8.58203125" style="4" customWidth="1"/>
    <col min="53" max="53" width="7.33203125" style="4" customWidth="1"/>
    <col min="54" max="54" width="7.75" style="4" customWidth="1"/>
    <col min="55" max="55" width="2.75" style="4" customWidth="1"/>
    <col min="56" max="56" width="2.58203125" style="5" customWidth="1"/>
    <col min="57" max="57" width="7.75" style="4" customWidth="1"/>
    <col min="58" max="58" width="5.25" style="4" customWidth="1"/>
    <col min="59" max="59" width="7.75" style="4" customWidth="1"/>
    <col min="60" max="61" width="5.58203125" style="4" customWidth="1"/>
    <col min="62" max="62" width="8" style="4" customWidth="1"/>
    <col min="63" max="63" width="5.58203125" style="4" customWidth="1"/>
    <col min="64" max="64" width="5.08203125" style="4" customWidth="1"/>
    <col min="65" max="65" width="7.33203125" style="4" customWidth="1"/>
    <col min="66" max="66" width="5.83203125" style="4" customWidth="1"/>
    <col min="67" max="67" width="5.08203125" style="4" customWidth="1"/>
    <col min="68" max="68" width="7.58203125" style="4" customWidth="1"/>
    <col min="69" max="69" width="5.33203125" style="4" customWidth="1"/>
    <col min="70" max="70" width="6.58203125" style="4" customWidth="1"/>
    <col min="71" max="71" width="7" style="4" customWidth="1"/>
    <col min="72" max="72" width="6.75" style="4" customWidth="1"/>
    <col min="73" max="73" width="7.25" style="4" customWidth="1"/>
    <col min="74" max="89" width="2.33203125" style="4" customWidth="1"/>
    <col min="90" max="16384" width="10.58203125" style="4" customWidth="1"/>
  </cols>
  <sheetData>
    <row r="1" spans="2:73" ht="15.75" customHeight="1">
      <c r="B1" s="101" t="s">
        <v>132</v>
      </c>
      <c r="C1" s="2"/>
      <c r="D1" s="3"/>
      <c r="U1" s="2"/>
      <c r="V1" s="2"/>
      <c r="W1" s="1"/>
      <c r="X1" s="2"/>
      <c r="AL1" s="2"/>
      <c r="AM1" s="2"/>
      <c r="AN1" s="1"/>
      <c r="AO1" s="2"/>
      <c r="BB1" s="2"/>
      <c r="BC1" s="2"/>
      <c r="BD1" s="1"/>
      <c r="BE1" s="2"/>
      <c r="BU1" s="2"/>
    </row>
    <row r="2" spans="4:73" ht="15.75" customHeight="1">
      <c r="D2" s="100" t="s">
        <v>125</v>
      </c>
      <c r="J2" s="66" t="s">
        <v>239</v>
      </c>
      <c r="M2" s="100" t="s">
        <v>53</v>
      </c>
      <c r="O2" s="6" t="s">
        <v>3</v>
      </c>
      <c r="U2" s="66" t="s">
        <v>329</v>
      </c>
      <c r="V2" s="66"/>
      <c r="Y2" s="100" t="s">
        <v>123</v>
      </c>
      <c r="AL2" s="66" t="s">
        <v>329</v>
      </c>
      <c r="AM2" s="66"/>
      <c r="AP2" s="100" t="s">
        <v>54</v>
      </c>
      <c r="BB2" s="66" t="s">
        <v>239</v>
      </c>
      <c r="BC2" s="66"/>
      <c r="BF2" s="100" t="s">
        <v>124</v>
      </c>
      <c r="BU2" s="66" t="s">
        <v>239</v>
      </c>
    </row>
    <row r="3" spans="2:73" ht="15.75" customHeight="1">
      <c r="B3" s="460" t="s">
        <v>238</v>
      </c>
      <c r="C3" s="448" t="s">
        <v>92</v>
      </c>
      <c r="D3" s="463" t="s">
        <v>84</v>
      </c>
      <c r="E3" s="464"/>
      <c r="F3" s="464"/>
      <c r="G3" s="465"/>
      <c r="H3" s="469" t="s">
        <v>85</v>
      </c>
      <c r="I3" s="464"/>
      <c r="J3" s="470"/>
      <c r="K3" s="7"/>
      <c r="L3" s="8"/>
      <c r="M3" s="456" t="s">
        <v>86</v>
      </c>
      <c r="N3" s="457"/>
      <c r="O3" s="457"/>
      <c r="P3" s="457"/>
      <c r="Q3" s="473" t="s">
        <v>87</v>
      </c>
      <c r="R3" s="474"/>
      <c r="S3" s="474"/>
      <c r="T3" s="475"/>
      <c r="U3" s="445" t="s">
        <v>92</v>
      </c>
      <c r="V3" s="208"/>
      <c r="W3" s="460" t="s">
        <v>238</v>
      </c>
      <c r="X3" s="448" t="s">
        <v>92</v>
      </c>
      <c r="Y3" s="456" t="s">
        <v>88</v>
      </c>
      <c r="Z3" s="457"/>
      <c r="AA3" s="457"/>
      <c r="AB3" s="457"/>
      <c r="AC3" s="473" t="s">
        <v>299</v>
      </c>
      <c r="AD3" s="474"/>
      <c r="AE3" s="474"/>
      <c r="AF3" s="480"/>
      <c r="AG3" s="480"/>
      <c r="AH3" s="480"/>
      <c r="AI3" s="480"/>
      <c r="AJ3" s="480"/>
      <c r="AK3" s="482"/>
      <c r="AL3" s="445" t="s">
        <v>92</v>
      </c>
      <c r="AM3" s="208"/>
      <c r="AN3" s="460" t="s">
        <v>238</v>
      </c>
      <c r="AO3" s="448" t="s">
        <v>92</v>
      </c>
      <c r="AP3" s="479" t="s">
        <v>300</v>
      </c>
      <c r="AQ3" s="474"/>
      <c r="AR3" s="474"/>
      <c r="AS3" s="474"/>
      <c r="AT3" s="474"/>
      <c r="AU3" s="474"/>
      <c r="AV3" s="480"/>
      <c r="AW3" s="480"/>
      <c r="AX3" s="480"/>
      <c r="AY3" s="480"/>
      <c r="AZ3" s="480"/>
      <c r="BA3" s="482"/>
      <c r="BB3" s="445" t="s">
        <v>92</v>
      </c>
      <c r="BC3" s="208"/>
      <c r="BD3" s="460" t="s">
        <v>238</v>
      </c>
      <c r="BE3" s="448" t="s">
        <v>92</v>
      </c>
      <c r="BF3" s="479" t="s">
        <v>288</v>
      </c>
      <c r="BG3" s="474"/>
      <c r="BH3" s="474"/>
      <c r="BI3" s="474"/>
      <c r="BJ3" s="474"/>
      <c r="BK3" s="474"/>
      <c r="BL3" s="474"/>
      <c r="BM3" s="474"/>
      <c r="BN3" s="474"/>
      <c r="BO3" s="480"/>
      <c r="BP3" s="480"/>
      <c r="BQ3" s="481"/>
      <c r="BR3" s="469" t="s">
        <v>59</v>
      </c>
      <c r="BS3" s="464"/>
      <c r="BT3" s="464"/>
      <c r="BU3" s="445" t="s">
        <v>92</v>
      </c>
    </row>
    <row r="4" spans="2:73" ht="15.75" customHeight="1">
      <c r="B4" s="461"/>
      <c r="C4" s="449"/>
      <c r="D4" s="466"/>
      <c r="E4" s="467"/>
      <c r="F4" s="467"/>
      <c r="G4" s="468"/>
      <c r="H4" s="471"/>
      <c r="I4" s="467"/>
      <c r="J4" s="472"/>
      <c r="K4" s="7"/>
      <c r="L4" s="221"/>
      <c r="M4" s="458" t="s">
        <v>148</v>
      </c>
      <c r="N4" s="459"/>
      <c r="O4" s="459" t="s">
        <v>149</v>
      </c>
      <c r="P4" s="459"/>
      <c r="Q4" s="476" t="s">
        <v>148</v>
      </c>
      <c r="R4" s="477"/>
      <c r="S4" s="476" t="s">
        <v>149</v>
      </c>
      <c r="T4" s="478"/>
      <c r="U4" s="446"/>
      <c r="V4" s="208"/>
      <c r="W4" s="461"/>
      <c r="X4" s="449"/>
      <c r="Y4" s="451" t="s">
        <v>13</v>
      </c>
      <c r="Z4" s="452"/>
      <c r="AA4" s="452" t="s">
        <v>149</v>
      </c>
      <c r="AB4" s="452"/>
      <c r="AC4" s="452" t="s">
        <v>150</v>
      </c>
      <c r="AD4" s="452"/>
      <c r="AE4" s="452"/>
      <c r="AF4" s="452" t="s">
        <v>151</v>
      </c>
      <c r="AG4" s="452"/>
      <c r="AH4" s="452"/>
      <c r="AI4" s="452" t="s">
        <v>152</v>
      </c>
      <c r="AJ4" s="452"/>
      <c r="AK4" s="485"/>
      <c r="AL4" s="446"/>
      <c r="AM4" s="208"/>
      <c r="AN4" s="461"/>
      <c r="AO4" s="449"/>
      <c r="AP4" s="451" t="s">
        <v>89</v>
      </c>
      <c r="AQ4" s="452"/>
      <c r="AR4" s="452"/>
      <c r="AS4" s="452" t="s">
        <v>90</v>
      </c>
      <c r="AT4" s="452"/>
      <c r="AU4" s="452"/>
      <c r="AV4" s="452" t="s">
        <v>91</v>
      </c>
      <c r="AW4" s="452"/>
      <c r="AX4" s="452"/>
      <c r="AY4" s="452" t="s">
        <v>14</v>
      </c>
      <c r="AZ4" s="452"/>
      <c r="BA4" s="453"/>
      <c r="BB4" s="446"/>
      <c r="BC4" s="208"/>
      <c r="BD4" s="461"/>
      <c r="BE4" s="449"/>
      <c r="BF4" s="451" t="s">
        <v>89</v>
      </c>
      <c r="BG4" s="452"/>
      <c r="BH4" s="452"/>
      <c r="BI4" s="452" t="s">
        <v>90</v>
      </c>
      <c r="BJ4" s="452"/>
      <c r="BK4" s="452"/>
      <c r="BL4" s="452" t="s">
        <v>91</v>
      </c>
      <c r="BM4" s="452"/>
      <c r="BN4" s="452"/>
      <c r="BO4" s="452" t="s">
        <v>14</v>
      </c>
      <c r="BP4" s="452"/>
      <c r="BQ4" s="453"/>
      <c r="BR4" s="471"/>
      <c r="BS4" s="467"/>
      <c r="BT4" s="467"/>
      <c r="BU4" s="446"/>
    </row>
    <row r="5" spans="2:73" ht="15.75" customHeight="1">
      <c r="B5" s="462"/>
      <c r="C5" s="450"/>
      <c r="D5" s="61" t="s">
        <v>15</v>
      </c>
      <c r="E5" s="62" t="s">
        <v>16</v>
      </c>
      <c r="F5" s="220" t="s">
        <v>312</v>
      </c>
      <c r="G5" s="62" t="s">
        <v>14</v>
      </c>
      <c r="H5" s="62" t="s">
        <v>172</v>
      </c>
      <c r="I5" s="62" t="s">
        <v>173</v>
      </c>
      <c r="J5" s="63" t="s">
        <v>14</v>
      </c>
      <c r="K5" s="7"/>
      <c r="L5" s="8"/>
      <c r="M5" s="61" t="s">
        <v>17</v>
      </c>
      <c r="N5" s="62" t="s">
        <v>18</v>
      </c>
      <c r="O5" s="62" t="s">
        <v>17</v>
      </c>
      <c r="P5" s="62" t="s">
        <v>18</v>
      </c>
      <c r="Q5" s="62" t="s">
        <v>17</v>
      </c>
      <c r="R5" s="62" t="s">
        <v>18</v>
      </c>
      <c r="S5" s="62" t="s">
        <v>17</v>
      </c>
      <c r="T5" s="63" t="s">
        <v>18</v>
      </c>
      <c r="U5" s="447"/>
      <c r="V5" s="208"/>
      <c r="W5" s="462"/>
      <c r="X5" s="450"/>
      <c r="Y5" s="61" t="s">
        <v>17</v>
      </c>
      <c r="Z5" s="62" t="s">
        <v>18</v>
      </c>
      <c r="AA5" s="62" t="s">
        <v>17</v>
      </c>
      <c r="AB5" s="62" t="s">
        <v>18</v>
      </c>
      <c r="AC5" s="62" t="s">
        <v>17</v>
      </c>
      <c r="AD5" s="62" t="s">
        <v>18</v>
      </c>
      <c r="AE5" s="62" t="s">
        <v>19</v>
      </c>
      <c r="AF5" s="62" t="s">
        <v>17</v>
      </c>
      <c r="AG5" s="62" t="s">
        <v>18</v>
      </c>
      <c r="AH5" s="62" t="s">
        <v>19</v>
      </c>
      <c r="AI5" s="62" t="s">
        <v>17</v>
      </c>
      <c r="AJ5" s="62" t="s">
        <v>18</v>
      </c>
      <c r="AK5" s="63" t="s">
        <v>19</v>
      </c>
      <c r="AL5" s="447"/>
      <c r="AM5" s="208"/>
      <c r="AN5" s="462"/>
      <c r="AO5" s="450"/>
      <c r="AP5" s="61" t="s">
        <v>20</v>
      </c>
      <c r="AQ5" s="223" t="s">
        <v>21</v>
      </c>
      <c r="AR5" s="62" t="s">
        <v>22</v>
      </c>
      <c r="AS5" s="62" t="s">
        <v>20</v>
      </c>
      <c r="AT5" s="62" t="s">
        <v>21</v>
      </c>
      <c r="AU5" s="62" t="s">
        <v>22</v>
      </c>
      <c r="AV5" s="62" t="s">
        <v>20</v>
      </c>
      <c r="AW5" s="62" t="s">
        <v>21</v>
      </c>
      <c r="AX5" s="62" t="s">
        <v>22</v>
      </c>
      <c r="AY5" s="62" t="s">
        <v>20</v>
      </c>
      <c r="AZ5" s="62" t="s">
        <v>21</v>
      </c>
      <c r="BA5" s="64" t="s">
        <v>22</v>
      </c>
      <c r="BB5" s="447"/>
      <c r="BC5" s="208"/>
      <c r="BD5" s="462"/>
      <c r="BE5" s="450"/>
      <c r="BF5" s="222" t="s">
        <v>20</v>
      </c>
      <c r="BG5" s="223" t="s">
        <v>21</v>
      </c>
      <c r="BH5" s="223" t="s">
        <v>22</v>
      </c>
      <c r="BI5" s="223" t="s">
        <v>20</v>
      </c>
      <c r="BJ5" s="223" t="s">
        <v>21</v>
      </c>
      <c r="BK5" s="223" t="s">
        <v>22</v>
      </c>
      <c r="BL5" s="223" t="s">
        <v>20</v>
      </c>
      <c r="BM5" s="224" t="s">
        <v>21</v>
      </c>
      <c r="BN5" s="223" t="s">
        <v>22</v>
      </c>
      <c r="BO5" s="223" t="s">
        <v>20</v>
      </c>
      <c r="BP5" s="223" t="s">
        <v>313</v>
      </c>
      <c r="BQ5" s="223" t="s">
        <v>22</v>
      </c>
      <c r="BR5" s="223" t="s">
        <v>20</v>
      </c>
      <c r="BS5" s="224" t="s">
        <v>21</v>
      </c>
      <c r="BT5" s="225" t="s">
        <v>22</v>
      </c>
      <c r="BU5" s="447"/>
    </row>
    <row r="6" spans="2:73" ht="37.5" customHeight="1">
      <c r="B6" s="442" t="s">
        <v>284</v>
      </c>
      <c r="C6" s="57" t="s">
        <v>167</v>
      </c>
      <c r="D6" s="116">
        <v>46329564.944</v>
      </c>
      <c r="E6" s="117">
        <v>32062894.042</v>
      </c>
      <c r="F6" s="117">
        <v>98610.3</v>
      </c>
      <c r="G6" s="118">
        <f>SUM(D6:F6)</f>
        <v>78491069.286</v>
      </c>
      <c r="H6" s="117">
        <v>657599.255</v>
      </c>
      <c r="I6" s="117">
        <f>9702526.428+512000</f>
        <v>10214526.428</v>
      </c>
      <c r="J6" s="235">
        <f>(H6+I6)</f>
        <v>10872125.683</v>
      </c>
      <c r="K6" s="114"/>
      <c r="L6" s="115"/>
      <c r="M6" s="116">
        <v>213</v>
      </c>
      <c r="N6" s="117">
        <v>1044500</v>
      </c>
      <c r="O6" s="117">
        <v>4985</v>
      </c>
      <c r="P6" s="117">
        <v>29166700</v>
      </c>
      <c r="Q6" s="117">
        <v>81</v>
      </c>
      <c r="R6" s="117">
        <v>1691600</v>
      </c>
      <c r="S6" s="117">
        <v>1432</v>
      </c>
      <c r="T6" s="119">
        <v>18969300</v>
      </c>
      <c r="U6" s="65" t="s">
        <v>167</v>
      </c>
      <c r="V6" s="210"/>
      <c r="W6" s="442" t="s">
        <v>284</v>
      </c>
      <c r="X6" s="57" t="s">
        <v>167</v>
      </c>
      <c r="Y6" s="116">
        <v>14</v>
      </c>
      <c r="Z6" s="117">
        <v>1221.974</v>
      </c>
      <c r="AA6" s="117">
        <v>1020</v>
      </c>
      <c r="AB6" s="117">
        <v>68722.98</v>
      </c>
      <c r="AC6" s="117">
        <v>2332</v>
      </c>
      <c r="AD6" s="117">
        <v>26028500</v>
      </c>
      <c r="AE6" s="117">
        <v>55136.597</v>
      </c>
      <c r="AF6" s="117">
        <v>777</v>
      </c>
      <c r="AG6" s="117">
        <v>21643070</v>
      </c>
      <c r="AH6" s="117">
        <v>27319.606</v>
      </c>
      <c r="AI6" s="117"/>
      <c r="AJ6" s="117"/>
      <c r="AK6" s="119"/>
      <c r="AL6" s="65" t="s">
        <v>167</v>
      </c>
      <c r="AM6" s="210"/>
      <c r="AN6" s="442" t="s">
        <v>284</v>
      </c>
      <c r="AO6" s="57" t="s">
        <v>167</v>
      </c>
      <c r="AP6" s="116">
        <v>3534882.533</v>
      </c>
      <c r="AQ6" s="117">
        <v>1829530.513</v>
      </c>
      <c r="AR6" s="117">
        <v>3666795.257</v>
      </c>
      <c r="AS6" s="117">
        <v>4283705.555</v>
      </c>
      <c r="AT6" s="117">
        <v>2131366.543</v>
      </c>
      <c r="AU6" s="117">
        <v>4512911.345</v>
      </c>
      <c r="AV6" s="117">
        <v>1687.749</v>
      </c>
      <c r="AW6" s="117">
        <v>225.24</v>
      </c>
      <c r="AX6" s="125">
        <v>1973.298</v>
      </c>
      <c r="AY6" s="123">
        <f>AP6+AS6+AV6</f>
        <v>7820275.836999999</v>
      </c>
      <c r="AZ6" s="123">
        <f>AQ6+AT6+AW6</f>
        <v>3961122.296</v>
      </c>
      <c r="BA6" s="124">
        <f aca="true" t="shared" si="0" ref="AY6:BA8">AR6+AU6+AX6</f>
        <v>8181679.9</v>
      </c>
      <c r="BB6" s="65" t="s">
        <v>167</v>
      </c>
      <c r="BC6" s="210"/>
      <c r="BD6" s="442" t="s">
        <v>284</v>
      </c>
      <c r="BE6" s="57" t="s">
        <v>167</v>
      </c>
      <c r="BF6" s="116"/>
      <c r="BG6" s="117"/>
      <c r="BH6" s="117"/>
      <c r="BI6" s="117"/>
      <c r="BJ6" s="117"/>
      <c r="BK6" s="117"/>
      <c r="BL6" s="117"/>
      <c r="BM6" s="117"/>
      <c r="BN6" s="117"/>
      <c r="BO6" s="118">
        <f>((BF6+BI6)+BL6)</f>
        <v>0</v>
      </c>
      <c r="BP6" s="118">
        <f>((BG6+BJ6)+BM6)</f>
        <v>0</v>
      </c>
      <c r="BQ6" s="118">
        <f>((BH6+BK6)+BN6)</f>
        <v>0</v>
      </c>
      <c r="BR6" s="118">
        <f aca="true" t="shared" si="1" ref="BR6:BT8">(AY6+BO6)</f>
        <v>7820275.836999999</v>
      </c>
      <c r="BS6" s="118">
        <f t="shared" si="1"/>
        <v>3961122.296</v>
      </c>
      <c r="BT6" s="127">
        <f t="shared" si="1"/>
        <v>8181679.9</v>
      </c>
      <c r="BU6" s="65" t="s">
        <v>167</v>
      </c>
    </row>
    <row r="7" spans="2:73" ht="37.5" customHeight="1">
      <c r="B7" s="443"/>
      <c r="C7" s="56" t="s">
        <v>57</v>
      </c>
      <c r="D7" s="290"/>
      <c r="E7" s="291"/>
      <c r="F7" s="291"/>
      <c r="G7" s="292">
        <f>SUM(D7:F7)</f>
        <v>0</v>
      </c>
      <c r="H7" s="291"/>
      <c r="I7" s="291">
        <v>106861</v>
      </c>
      <c r="J7" s="293">
        <f>(H7+I7)</f>
        <v>106861</v>
      </c>
      <c r="K7" s="114"/>
      <c r="L7" s="115"/>
      <c r="M7" s="290"/>
      <c r="N7" s="291"/>
      <c r="O7" s="291">
        <v>21</v>
      </c>
      <c r="P7" s="291">
        <v>149856.6</v>
      </c>
      <c r="Q7" s="291">
        <v>1</v>
      </c>
      <c r="R7" s="291">
        <v>10000</v>
      </c>
      <c r="S7" s="291">
        <v>12</v>
      </c>
      <c r="T7" s="294">
        <v>200000</v>
      </c>
      <c r="U7" s="240" t="s">
        <v>57</v>
      </c>
      <c r="V7" s="209"/>
      <c r="W7" s="443"/>
      <c r="X7" s="56" t="s">
        <v>57</v>
      </c>
      <c r="Y7" s="290"/>
      <c r="Z7" s="291"/>
      <c r="AA7" s="291">
        <v>7</v>
      </c>
      <c r="AB7" s="291">
        <v>223.73</v>
      </c>
      <c r="AC7" s="291">
        <v>181</v>
      </c>
      <c r="AD7" s="291">
        <v>3840000</v>
      </c>
      <c r="AE7" s="291">
        <v>8225.86</v>
      </c>
      <c r="AF7" s="291">
        <v>16</v>
      </c>
      <c r="AG7" s="291">
        <v>586000</v>
      </c>
      <c r="AH7" s="291">
        <v>634.347</v>
      </c>
      <c r="AI7" s="291"/>
      <c r="AJ7" s="291"/>
      <c r="AK7" s="294"/>
      <c r="AL7" s="240" t="s">
        <v>57</v>
      </c>
      <c r="AM7" s="209"/>
      <c r="AN7" s="443"/>
      <c r="AO7" s="56" t="s">
        <v>57</v>
      </c>
      <c r="AP7" s="290"/>
      <c r="AQ7" s="291"/>
      <c r="AR7" s="291"/>
      <c r="AS7" s="291">
        <v>24416.905</v>
      </c>
      <c r="AT7" s="291"/>
      <c r="AU7" s="291">
        <v>27237.102</v>
      </c>
      <c r="AV7" s="291"/>
      <c r="AW7" s="291"/>
      <c r="AX7" s="291"/>
      <c r="AY7" s="292">
        <f t="shared" si="0"/>
        <v>24416.905</v>
      </c>
      <c r="AZ7" s="292">
        <f t="shared" si="0"/>
        <v>0</v>
      </c>
      <c r="BA7" s="295">
        <f t="shared" si="0"/>
        <v>27237.102</v>
      </c>
      <c r="BB7" s="240" t="s">
        <v>57</v>
      </c>
      <c r="BC7" s="209"/>
      <c r="BD7" s="443"/>
      <c r="BE7" s="56" t="s">
        <v>57</v>
      </c>
      <c r="BF7" s="290"/>
      <c r="BG7" s="291"/>
      <c r="BH7" s="291"/>
      <c r="BI7" s="291"/>
      <c r="BJ7" s="291"/>
      <c r="BK7" s="291"/>
      <c r="BL7" s="291"/>
      <c r="BM7" s="291"/>
      <c r="BN7" s="291"/>
      <c r="BO7" s="292">
        <f aca="true" t="shared" si="2" ref="BO7:BQ8">((BF7+BI7)+BL7)</f>
        <v>0</v>
      </c>
      <c r="BP7" s="292">
        <f t="shared" si="2"/>
        <v>0</v>
      </c>
      <c r="BQ7" s="292">
        <f t="shared" si="2"/>
        <v>0</v>
      </c>
      <c r="BR7" s="292">
        <f t="shared" si="1"/>
        <v>24416.905</v>
      </c>
      <c r="BS7" s="292">
        <f t="shared" si="1"/>
        <v>0</v>
      </c>
      <c r="BT7" s="295">
        <f t="shared" si="1"/>
        <v>27237.102</v>
      </c>
      <c r="BU7" s="240" t="s">
        <v>57</v>
      </c>
    </row>
    <row r="8" spans="1:73" ht="37.5" customHeight="1">
      <c r="A8" s="271" t="s">
        <v>303</v>
      </c>
      <c r="B8" s="443"/>
      <c r="C8" s="56" t="s">
        <v>58</v>
      </c>
      <c r="D8" s="290"/>
      <c r="E8" s="291"/>
      <c r="F8" s="291"/>
      <c r="G8" s="292">
        <f>SUM(D8:F8)</f>
        <v>0</v>
      </c>
      <c r="H8" s="291"/>
      <c r="I8" s="291"/>
      <c r="J8" s="293">
        <f>(H8+I8)</f>
        <v>0</v>
      </c>
      <c r="K8" s="114"/>
      <c r="L8" s="115"/>
      <c r="M8" s="290"/>
      <c r="N8" s="291"/>
      <c r="O8" s="291">
        <v>14</v>
      </c>
      <c r="P8" s="291">
        <v>101500</v>
      </c>
      <c r="Q8" s="291"/>
      <c r="R8" s="291"/>
      <c r="S8" s="291">
        <v>3</v>
      </c>
      <c r="T8" s="294">
        <v>35000</v>
      </c>
      <c r="U8" s="240" t="s">
        <v>58</v>
      </c>
      <c r="V8" s="271" t="s">
        <v>304</v>
      </c>
      <c r="W8" s="443"/>
      <c r="X8" s="56" t="s">
        <v>58</v>
      </c>
      <c r="Y8" s="290"/>
      <c r="Z8" s="291"/>
      <c r="AA8" s="291">
        <v>14</v>
      </c>
      <c r="AB8" s="291">
        <v>1172</v>
      </c>
      <c r="AC8" s="291">
        <v>274</v>
      </c>
      <c r="AD8" s="291">
        <v>6648000</v>
      </c>
      <c r="AE8" s="291">
        <v>19588</v>
      </c>
      <c r="AF8" s="291">
        <v>26</v>
      </c>
      <c r="AG8" s="291">
        <v>3019500</v>
      </c>
      <c r="AH8" s="291">
        <v>1921</v>
      </c>
      <c r="AI8" s="291"/>
      <c r="AJ8" s="291"/>
      <c r="AK8" s="294"/>
      <c r="AL8" s="240" t="s">
        <v>58</v>
      </c>
      <c r="AM8" s="272" t="s">
        <v>305</v>
      </c>
      <c r="AN8" s="443"/>
      <c r="AO8" s="56" t="s">
        <v>58</v>
      </c>
      <c r="AP8" s="290"/>
      <c r="AQ8" s="291"/>
      <c r="AR8" s="291"/>
      <c r="AS8" s="291"/>
      <c r="AT8" s="291"/>
      <c r="AU8" s="291"/>
      <c r="AV8" s="291"/>
      <c r="AW8" s="291"/>
      <c r="AX8" s="291"/>
      <c r="AY8" s="292">
        <f t="shared" si="0"/>
        <v>0</v>
      </c>
      <c r="AZ8" s="292">
        <f t="shared" si="0"/>
        <v>0</v>
      </c>
      <c r="BA8" s="295">
        <f t="shared" si="0"/>
        <v>0</v>
      </c>
      <c r="BB8" s="240" t="s">
        <v>58</v>
      </c>
      <c r="BC8" s="272" t="s">
        <v>306</v>
      </c>
      <c r="BD8" s="443"/>
      <c r="BE8" s="56" t="s">
        <v>58</v>
      </c>
      <c r="BF8" s="290"/>
      <c r="BG8" s="291"/>
      <c r="BH8" s="291"/>
      <c r="BI8" s="291"/>
      <c r="BJ8" s="291"/>
      <c r="BK8" s="291"/>
      <c r="BL8" s="291"/>
      <c r="BM8" s="291"/>
      <c r="BN8" s="291"/>
      <c r="BO8" s="292">
        <f t="shared" si="2"/>
        <v>0</v>
      </c>
      <c r="BP8" s="292">
        <f t="shared" si="2"/>
        <v>0</v>
      </c>
      <c r="BQ8" s="292">
        <f t="shared" si="2"/>
        <v>0</v>
      </c>
      <c r="BR8" s="292">
        <f t="shared" si="1"/>
        <v>0</v>
      </c>
      <c r="BS8" s="292">
        <f t="shared" si="1"/>
        <v>0</v>
      </c>
      <c r="BT8" s="295">
        <f t="shared" si="1"/>
        <v>0</v>
      </c>
      <c r="BU8" s="240" t="s">
        <v>58</v>
      </c>
    </row>
    <row r="9" spans="2:73" ht="37.5" customHeight="1">
      <c r="B9" s="444"/>
      <c r="C9" s="58" t="s">
        <v>55</v>
      </c>
      <c r="D9" s="309">
        <f aca="true" t="shared" si="3" ref="D9:J9">SUM(D6:D8)</f>
        <v>46329564.944</v>
      </c>
      <c r="E9" s="310">
        <f t="shared" si="3"/>
        <v>32062894.042</v>
      </c>
      <c r="F9" s="310">
        <f t="shared" si="3"/>
        <v>98610.3</v>
      </c>
      <c r="G9" s="310">
        <f t="shared" si="3"/>
        <v>78491069.286</v>
      </c>
      <c r="H9" s="311">
        <f t="shared" si="3"/>
        <v>657599.255</v>
      </c>
      <c r="I9" s="310">
        <f t="shared" si="3"/>
        <v>10321387.428</v>
      </c>
      <c r="J9" s="312">
        <f t="shared" si="3"/>
        <v>10978986.683</v>
      </c>
      <c r="K9" s="114"/>
      <c r="L9" s="115"/>
      <c r="M9" s="309">
        <f aca="true" t="shared" si="4" ref="M9:T9">SUM(M6:M8)</f>
        <v>213</v>
      </c>
      <c r="N9" s="311">
        <f t="shared" si="4"/>
        <v>1044500</v>
      </c>
      <c r="O9" s="311">
        <f t="shared" si="4"/>
        <v>5020</v>
      </c>
      <c r="P9" s="311">
        <f t="shared" si="4"/>
        <v>29418056.6</v>
      </c>
      <c r="Q9" s="311">
        <f t="shared" si="4"/>
        <v>82</v>
      </c>
      <c r="R9" s="311">
        <f t="shared" si="4"/>
        <v>1701600</v>
      </c>
      <c r="S9" s="311">
        <f t="shared" si="4"/>
        <v>1447</v>
      </c>
      <c r="T9" s="313">
        <f t="shared" si="4"/>
        <v>19204300</v>
      </c>
      <c r="U9" s="274" t="s">
        <v>55</v>
      </c>
      <c r="V9" s="209"/>
      <c r="W9" s="444"/>
      <c r="X9" s="58" t="s">
        <v>55</v>
      </c>
      <c r="Y9" s="309">
        <f aca="true" t="shared" si="5" ref="Y9:AK9">SUM(Y6:Y8)</f>
        <v>14</v>
      </c>
      <c r="Z9" s="310">
        <f t="shared" si="5"/>
        <v>1221.974</v>
      </c>
      <c r="AA9" s="311">
        <f t="shared" si="5"/>
        <v>1041</v>
      </c>
      <c r="AB9" s="311">
        <f t="shared" si="5"/>
        <v>70118.70999999999</v>
      </c>
      <c r="AC9" s="311">
        <f t="shared" si="5"/>
        <v>2787</v>
      </c>
      <c r="AD9" s="311">
        <f t="shared" si="5"/>
        <v>36516500</v>
      </c>
      <c r="AE9" s="311">
        <f t="shared" si="5"/>
        <v>82950.457</v>
      </c>
      <c r="AF9" s="311">
        <f t="shared" si="5"/>
        <v>819</v>
      </c>
      <c r="AG9" s="311">
        <f t="shared" si="5"/>
        <v>25248570</v>
      </c>
      <c r="AH9" s="311">
        <f t="shared" si="5"/>
        <v>29874.953</v>
      </c>
      <c r="AI9" s="311">
        <f t="shared" si="5"/>
        <v>0</v>
      </c>
      <c r="AJ9" s="311">
        <f t="shared" si="5"/>
        <v>0</v>
      </c>
      <c r="AK9" s="312">
        <f t="shared" si="5"/>
        <v>0</v>
      </c>
      <c r="AL9" s="274" t="s">
        <v>55</v>
      </c>
      <c r="AM9" s="209"/>
      <c r="AN9" s="444"/>
      <c r="AO9" s="58" t="s">
        <v>55</v>
      </c>
      <c r="AP9" s="309">
        <f aca="true" t="shared" si="6" ref="AP9:BA9">SUM(AP6:AP8)</f>
        <v>3534882.533</v>
      </c>
      <c r="AQ9" s="311">
        <f t="shared" si="6"/>
        <v>1829530.513</v>
      </c>
      <c r="AR9" s="311">
        <f t="shared" si="6"/>
        <v>3666795.257</v>
      </c>
      <c r="AS9" s="311">
        <f t="shared" si="6"/>
        <v>4308122.46</v>
      </c>
      <c r="AT9" s="311">
        <f t="shared" si="6"/>
        <v>2131366.543</v>
      </c>
      <c r="AU9" s="310">
        <f t="shared" si="6"/>
        <v>4540148.447</v>
      </c>
      <c r="AV9" s="310">
        <f t="shared" si="6"/>
        <v>1687.749</v>
      </c>
      <c r="AW9" s="310">
        <f t="shared" si="6"/>
        <v>225.24</v>
      </c>
      <c r="AX9" s="310">
        <f t="shared" si="6"/>
        <v>1973.298</v>
      </c>
      <c r="AY9" s="311">
        <f t="shared" si="6"/>
        <v>7844692.742</v>
      </c>
      <c r="AZ9" s="311">
        <f t="shared" si="6"/>
        <v>3961122.296</v>
      </c>
      <c r="BA9" s="314">
        <f t="shared" si="6"/>
        <v>8208917.002</v>
      </c>
      <c r="BB9" s="274" t="s">
        <v>55</v>
      </c>
      <c r="BC9" s="209"/>
      <c r="BD9" s="444"/>
      <c r="BE9" s="58" t="s">
        <v>55</v>
      </c>
      <c r="BF9" s="309">
        <f aca="true" t="shared" si="7" ref="BF9:BT9">SUM(BF6:BF8)</f>
        <v>0</v>
      </c>
      <c r="BG9" s="311">
        <f t="shared" si="7"/>
        <v>0</v>
      </c>
      <c r="BH9" s="311">
        <f t="shared" si="7"/>
        <v>0</v>
      </c>
      <c r="BI9" s="311">
        <f t="shared" si="7"/>
        <v>0</v>
      </c>
      <c r="BJ9" s="311">
        <f t="shared" si="7"/>
        <v>0</v>
      </c>
      <c r="BK9" s="311">
        <f t="shared" si="7"/>
        <v>0</v>
      </c>
      <c r="BL9" s="311">
        <f t="shared" si="7"/>
        <v>0</v>
      </c>
      <c r="BM9" s="311">
        <f t="shared" si="7"/>
        <v>0</v>
      </c>
      <c r="BN9" s="311">
        <f t="shared" si="7"/>
        <v>0</v>
      </c>
      <c r="BO9" s="311">
        <f t="shared" si="7"/>
        <v>0</v>
      </c>
      <c r="BP9" s="310">
        <f t="shared" si="7"/>
        <v>0</v>
      </c>
      <c r="BQ9" s="310">
        <f t="shared" si="7"/>
        <v>0</v>
      </c>
      <c r="BR9" s="310">
        <f t="shared" si="7"/>
        <v>7844692.742</v>
      </c>
      <c r="BS9" s="310">
        <f t="shared" si="7"/>
        <v>3961122.296</v>
      </c>
      <c r="BT9" s="314">
        <f t="shared" si="7"/>
        <v>8208917.002</v>
      </c>
      <c r="BU9" s="274" t="s">
        <v>55</v>
      </c>
    </row>
    <row r="10" spans="2:73" ht="37.5" customHeight="1">
      <c r="B10" s="442" t="s">
        <v>285</v>
      </c>
      <c r="C10" s="56" t="s">
        <v>56</v>
      </c>
      <c r="D10" s="290"/>
      <c r="E10" s="291"/>
      <c r="F10" s="291"/>
      <c r="G10" s="292">
        <f>SUM(D10:F10)</f>
        <v>0</v>
      </c>
      <c r="H10" s="291"/>
      <c r="I10" s="291"/>
      <c r="J10" s="293">
        <f>(H10+I10)</f>
        <v>0</v>
      </c>
      <c r="K10" s="281"/>
      <c r="L10" s="282"/>
      <c r="M10" s="290">
        <v>1</v>
      </c>
      <c r="N10" s="291">
        <v>2000</v>
      </c>
      <c r="O10" s="291">
        <v>10</v>
      </c>
      <c r="P10" s="291">
        <v>46000</v>
      </c>
      <c r="Q10" s="291"/>
      <c r="R10" s="291"/>
      <c r="S10" s="291">
        <v>11</v>
      </c>
      <c r="T10" s="294">
        <v>140000</v>
      </c>
      <c r="U10" s="240" t="s">
        <v>56</v>
      </c>
      <c r="V10" s="209"/>
      <c r="W10" s="442" t="s">
        <v>285</v>
      </c>
      <c r="X10" s="56" t="s">
        <v>56</v>
      </c>
      <c r="Y10" s="290"/>
      <c r="Z10" s="291"/>
      <c r="AA10" s="291">
        <v>19</v>
      </c>
      <c r="AB10" s="291">
        <v>2481.526</v>
      </c>
      <c r="AC10" s="291"/>
      <c r="AD10" s="291"/>
      <c r="AE10" s="291"/>
      <c r="AF10" s="291">
        <v>30</v>
      </c>
      <c r="AG10" s="291">
        <v>474650</v>
      </c>
      <c r="AH10" s="291">
        <v>511.425</v>
      </c>
      <c r="AI10" s="291"/>
      <c r="AJ10" s="291"/>
      <c r="AK10" s="294"/>
      <c r="AL10" s="240" t="s">
        <v>56</v>
      </c>
      <c r="AM10" s="209"/>
      <c r="AN10" s="442" t="s">
        <v>285</v>
      </c>
      <c r="AO10" s="56" t="s">
        <v>56</v>
      </c>
      <c r="AP10" s="290">
        <v>81921.247</v>
      </c>
      <c r="AQ10" s="291"/>
      <c r="AR10" s="291">
        <v>102677.654</v>
      </c>
      <c r="AS10" s="291">
        <v>2169.913</v>
      </c>
      <c r="AT10" s="291"/>
      <c r="AU10" s="291">
        <v>2260.05</v>
      </c>
      <c r="AV10" s="291"/>
      <c r="AW10" s="291"/>
      <c r="AX10" s="291"/>
      <c r="AY10" s="292">
        <f>AP10+AS10+AV10</f>
        <v>84091.16</v>
      </c>
      <c r="AZ10" s="292">
        <f>AQ10+AT10+AW10</f>
        <v>0</v>
      </c>
      <c r="BA10" s="295">
        <f>AR10+AU10+AX10</f>
        <v>104937.704</v>
      </c>
      <c r="BB10" s="240" t="s">
        <v>56</v>
      </c>
      <c r="BC10" s="209"/>
      <c r="BD10" s="442" t="s">
        <v>285</v>
      </c>
      <c r="BE10" s="56" t="s">
        <v>56</v>
      </c>
      <c r="BF10" s="290"/>
      <c r="BG10" s="291"/>
      <c r="BH10" s="291"/>
      <c r="BI10" s="291"/>
      <c r="BJ10" s="291"/>
      <c r="BK10" s="291"/>
      <c r="BL10" s="291"/>
      <c r="BM10" s="291"/>
      <c r="BN10" s="291"/>
      <c r="BO10" s="292">
        <f>((BF10+BI10)+BL10)</f>
        <v>0</v>
      </c>
      <c r="BP10" s="292">
        <f>((BG10+BJ10)+BM10)</f>
        <v>0</v>
      </c>
      <c r="BQ10" s="292">
        <f>((BH10+BK10)+BN10)</f>
        <v>0</v>
      </c>
      <c r="BR10" s="292">
        <f>(AY10+BO10)</f>
        <v>84091.16</v>
      </c>
      <c r="BS10" s="292">
        <f>(AZ10+BP10)</f>
        <v>0</v>
      </c>
      <c r="BT10" s="295">
        <f>(BA10+BQ10)</f>
        <v>104937.704</v>
      </c>
      <c r="BU10" s="240" t="s">
        <v>56</v>
      </c>
    </row>
    <row r="11" spans="2:73" ht="37.5" customHeight="1">
      <c r="B11" s="444"/>
      <c r="C11" s="58" t="s">
        <v>237</v>
      </c>
      <c r="D11" s="309">
        <f aca="true" t="shared" si="8" ref="D11:J11">SUM(D10:D10)</f>
        <v>0</v>
      </c>
      <c r="E11" s="311">
        <f t="shared" si="8"/>
        <v>0</v>
      </c>
      <c r="F11" s="311">
        <f t="shared" si="8"/>
        <v>0</v>
      </c>
      <c r="G11" s="311">
        <f t="shared" si="8"/>
        <v>0</v>
      </c>
      <c r="H11" s="311">
        <f t="shared" si="8"/>
        <v>0</v>
      </c>
      <c r="I11" s="311">
        <f t="shared" si="8"/>
        <v>0</v>
      </c>
      <c r="J11" s="313">
        <f t="shared" si="8"/>
        <v>0</v>
      </c>
      <c r="K11" s="281"/>
      <c r="L11" s="282"/>
      <c r="M11" s="311">
        <f aca="true" t="shared" si="9" ref="M11:T11">SUM(M10:M10)</f>
        <v>1</v>
      </c>
      <c r="N11" s="311">
        <f t="shared" si="9"/>
        <v>2000</v>
      </c>
      <c r="O11" s="311">
        <f t="shared" si="9"/>
        <v>10</v>
      </c>
      <c r="P11" s="311">
        <f t="shared" si="9"/>
        <v>46000</v>
      </c>
      <c r="Q11" s="311">
        <f t="shared" si="9"/>
        <v>0</v>
      </c>
      <c r="R11" s="311">
        <f t="shared" si="9"/>
        <v>0</v>
      </c>
      <c r="S11" s="311">
        <f t="shared" si="9"/>
        <v>11</v>
      </c>
      <c r="T11" s="313">
        <f t="shared" si="9"/>
        <v>140000</v>
      </c>
      <c r="U11" s="274" t="s">
        <v>237</v>
      </c>
      <c r="V11" s="209"/>
      <c r="W11" s="444"/>
      <c r="X11" s="58" t="s">
        <v>237</v>
      </c>
      <c r="Y11" s="311">
        <f aca="true" t="shared" si="10" ref="Y11:AK11">SUM(Y10:Y10)</f>
        <v>0</v>
      </c>
      <c r="Z11" s="311">
        <f t="shared" si="10"/>
        <v>0</v>
      </c>
      <c r="AA11" s="311">
        <f t="shared" si="10"/>
        <v>19</v>
      </c>
      <c r="AB11" s="311">
        <f t="shared" si="10"/>
        <v>2481.526</v>
      </c>
      <c r="AC11" s="311">
        <f t="shared" si="10"/>
        <v>0</v>
      </c>
      <c r="AD11" s="311">
        <f t="shared" si="10"/>
        <v>0</v>
      </c>
      <c r="AE11" s="311">
        <f t="shared" si="10"/>
        <v>0</v>
      </c>
      <c r="AF11" s="311">
        <f t="shared" si="10"/>
        <v>30</v>
      </c>
      <c r="AG11" s="311">
        <f t="shared" si="10"/>
        <v>474650</v>
      </c>
      <c r="AH11" s="311">
        <f t="shared" si="10"/>
        <v>511.425</v>
      </c>
      <c r="AI11" s="311">
        <f t="shared" si="10"/>
        <v>0</v>
      </c>
      <c r="AJ11" s="311">
        <f t="shared" si="10"/>
        <v>0</v>
      </c>
      <c r="AK11" s="313">
        <f t="shared" si="10"/>
        <v>0</v>
      </c>
      <c r="AL11" s="274" t="s">
        <v>237</v>
      </c>
      <c r="AM11" s="209"/>
      <c r="AN11" s="444"/>
      <c r="AO11" s="58" t="s">
        <v>237</v>
      </c>
      <c r="AP11" s="311">
        <f aca="true" t="shared" si="11" ref="AP11:BA11">SUM(AP10:AP10)</f>
        <v>81921.247</v>
      </c>
      <c r="AQ11" s="311">
        <f t="shared" si="11"/>
        <v>0</v>
      </c>
      <c r="AR11" s="311">
        <f t="shared" si="11"/>
        <v>102677.654</v>
      </c>
      <c r="AS11" s="311">
        <f t="shared" si="11"/>
        <v>2169.913</v>
      </c>
      <c r="AT11" s="311">
        <f t="shared" si="11"/>
        <v>0</v>
      </c>
      <c r="AU11" s="311">
        <f t="shared" si="11"/>
        <v>2260.05</v>
      </c>
      <c r="AV11" s="311">
        <f t="shared" si="11"/>
        <v>0</v>
      </c>
      <c r="AW11" s="311">
        <f t="shared" si="11"/>
        <v>0</v>
      </c>
      <c r="AX11" s="311">
        <f t="shared" si="11"/>
        <v>0</v>
      </c>
      <c r="AY11" s="311">
        <f t="shared" si="11"/>
        <v>84091.16</v>
      </c>
      <c r="AZ11" s="311">
        <f t="shared" si="11"/>
        <v>0</v>
      </c>
      <c r="BA11" s="314">
        <f t="shared" si="11"/>
        <v>104937.704</v>
      </c>
      <c r="BB11" s="274" t="s">
        <v>237</v>
      </c>
      <c r="BC11" s="209"/>
      <c r="BD11" s="444"/>
      <c r="BE11" s="58" t="s">
        <v>237</v>
      </c>
      <c r="BF11" s="311">
        <f aca="true" t="shared" si="12" ref="BF11:BT11">SUM(BF10:BF10)</f>
        <v>0</v>
      </c>
      <c r="BG11" s="311">
        <f t="shared" si="12"/>
        <v>0</v>
      </c>
      <c r="BH11" s="311">
        <f t="shared" si="12"/>
        <v>0</v>
      </c>
      <c r="BI11" s="311">
        <f t="shared" si="12"/>
        <v>0</v>
      </c>
      <c r="BJ11" s="311">
        <f t="shared" si="12"/>
        <v>0</v>
      </c>
      <c r="BK11" s="311">
        <f t="shared" si="12"/>
        <v>0</v>
      </c>
      <c r="BL11" s="311">
        <f t="shared" si="12"/>
        <v>0</v>
      </c>
      <c r="BM11" s="311">
        <f t="shared" si="12"/>
        <v>0</v>
      </c>
      <c r="BN11" s="311">
        <f t="shared" si="12"/>
        <v>0</v>
      </c>
      <c r="BO11" s="311">
        <f t="shared" si="12"/>
        <v>0</v>
      </c>
      <c r="BP11" s="311">
        <f t="shared" si="12"/>
        <v>0</v>
      </c>
      <c r="BQ11" s="311">
        <f t="shared" si="12"/>
        <v>0</v>
      </c>
      <c r="BR11" s="311">
        <f t="shared" si="12"/>
        <v>84091.16</v>
      </c>
      <c r="BS11" s="311">
        <f t="shared" si="12"/>
        <v>0</v>
      </c>
      <c r="BT11" s="314">
        <f t="shared" si="12"/>
        <v>104937.704</v>
      </c>
      <c r="BU11" s="274" t="s">
        <v>237</v>
      </c>
    </row>
    <row r="12" spans="2:73" ht="37.5" customHeight="1">
      <c r="B12" s="454" t="s">
        <v>174</v>
      </c>
      <c r="C12" s="455"/>
      <c r="D12" s="120">
        <f aca="true" t="shared" si="13" ref="D12:J12">D9+D11</f>
        <v>46329564.944</v>
      </c>
      <c r="E12" s="121">
        <f t="shared" si="13"/>
        <v>32062894.042</v>
      </c>
      <c r="F12" s="121">
        <f t="shared" si="13"/>
        <v>98610.3</v>
      </c>
      <c r="G12" s="121">
        <f t="shared" si="13"/>
        <v>78491069.286</v>
      </c>
      <c r="H12" s="121">
        <f t="shared" si="13"/>
        <v>657599.255</v>
      </c>
      <c r="I12" s="121">
        <f t="shared" si="13"/>
        <v>10321387.428</v>
      </c>
      <c r="J12" s="122">
        <f t="shared" si="13"/>
        <v>10978986.683</v>
      </c>
      <c r="K12" s="114"/>
      <c r="L12" s="115"/>
      <c r="M12" s="120">
        <f aca="true" t="shared" si="14" ref="M12:T12">M9+M11</f>
        <v>214</v>
      </c>
      <c r="N12" s="121">
        <f t="shared" si="14"/>
        <v>1046500</v>
      </c>
      <c r="O12" s="121">
        <f t="shared" si="14"/>
        <v>5030</v>
      </c>
      <c r="P12" s="121">
        <f t="shared" si="14"/>
        <v>29464056.6</v>
      </c>
      <c r="Q12" s="121">
        <f t="shared" si="14"/>
        <v>82</v>
      </c>
      <c r="R12" s="121">
        <f t="shared" si="14"/>
        <v>1701600</v>
      </c>
      <c r="S12" s="121">
        <f t="shared" si="14"/>
        <v>1458</v>
      </c>
      <c r="T12" s="122">
        <f t="shared" si="14"/>
        <v>19344300</v>
      </c>
      <c r="U12" s="60" t="s">
        <v>83</v>
      </c>
      <c r="V12" s="211"/>
      <c r="W12" s="454" t="s">
        <v>59</v>
      </c>
      <c r="X12" s="455"/>
      <c r="Y12" s="120">
        <f aca="true" t="shared" si="15" ref="Y12:AK12">Y9+Y11</f>
        <v>14</v>
      </c>
      <c r="Z12" s="121">
        <f t="shared" si="15"/>
        <v>1221.974</v>
      </c>
      <c r="AA12" s="121">
        <f t="shared" si="15"/>
        <v>1060</v>
      </c>
      <c r="AB12" s="121">
        <f t="shared" si="15"/>
        <v>72600.23599999999</v>
      </c>
      <c r="AC12" s="121">
        <f t="shared" si="15"/>
        <v>2787</v>
      </c>
      <c r="AD12" s="121">
        <f t="shared" si="15"/>
        <v>36516500</v>
      </c>
      <c r="AE12" s="121">
        <f t="shared" si="15"/>
        <v>82950.457</v>
      </c>
      <c r="AF12" s="121">
        <f t="shared" si="15"/>
        <v>849</v>
      </c>
      <c r="AG12" s="121">
        <f t="shared" si="15"/>
        <v>25723220</v>
      </c>
      <c r="AH12" s="121">
        <f t="shared" si="15"/>
        <v>30386.378</v>
      </c>
      <c r="AI12" s="121">
        <f t="shared" si="15"/>
        <v>0</v>
      </c>
      <c r="AJ12" s="121">
        <f t="shared" si="15"/>
        <v>0</v>
      </c>
      <c r="AK12" s="122">
        <f t="shared" si="15"/>
        <v>0</v>
      </c>
      <c r="AL12" s="60" t="s">
        <v>83</v>
      </c>
      <c r="AM12" s="211"/>
      <c r="AN12" s="454" t="s">
        <v>59</v>
      </c>
      <c r="AO12" s="455"/>
      <c r="AP12" s="237">
        <f aca="true" t="shared" si="16" ref="AP12:BA12">AP9+AP11</f>
        <v>3616803.78</v>
      </c>
      <c r="AQ12" s="121">
        <f t="shared" si="16"/>
        <v>1829530.513</v>
      </c>
      <c r="AR12" s="121">
        <f t="shared" si="16"/>
        <v>3769472.9110000003</v>
      </c>
      <c r="AS12" s="121">
        <f t="shared" si="16"/>
        <v>4310292.373</v>
      </c>
      <c r="AT12" s="121">
        <f t="shared" si="16"/>
        <v>2131366.543</v>
      </c>
      <c r="AU12" s="121">
        <f t="shared" si="16"/>
        <v>4542408.4969999995</v>
      </c>
      <c r="AV12" s="121">
        <f t="shared" si="16"/>
        <v>1687.749</v>
      </c>
      <c r="AW12" s="121">
        <f t="shared" si="16"/>
        <v>225.24</v>
      </c>
      <c r="AX12" s="121">
        <f t="shared" si="16"/>
        <v>1973.298</v>
      </c>
      <c r="AY12" s="121">
        <f t="shared" si="16"/>
        <v>7928783.902</v>
      </c>
      <c r="AZ12" s="121">
        <f t="shared" si="16"/>
        <v>3961122.296</v>
      </c>
      <c r="BA12" s="126">
        <f t="shared" si="16"/>
        <v>8313854.706</v>
      </c>
      <c r="BB12" s="60" t="s">
        <v>83</v>
      </c>
      <c r="BC12" s="211"/>
      <c r="BD12" s="483" t="s">
        <v>59</v>
      </c>
      <c r="BE12" s="484"/>
      <c r="BF12" s="120">
        <f aca="true" t="shared" si="17" ref="BF12:BT12">BF9+BF11</f>
        <v>0</v>
      </c>
      <c r="BG12" s="121">
        <f t="shared" si="17"/>
        <v>0</v>
      </c>
      <c r="BH12" s="121">
        <f t="shared" si="17"/>
        <v>0</v>
      </c>
      <c r="BI12" s="121">
        <f t="shared" si="17"/>
        <v>0</v>
      </c>
      <c r="BJ12" s="121">
        <f t="shared" si="17"/>
        <v>0</v>
      </c>
      <c r="BK12" s="121">
        <f t="shared" si="17"/>
        <v>0</v>
      </c>
      <c r="BL12" s="121">
        <f t="shared" si="17"/>
        <v>0</v>
      </c>
      <c r="BM12" s="121">
        <f t="shared" si="17"/>
        <v>0</v>
      </c>
      <c r="BN12" s="121">
        <f t="shared" si="17"/>
        <v>0</v>
      </c>
      <c r="BO12" s="121">
        <f t="shared" si="17"/>
        <v>0</v>
      </c>
      <c r="BP12" s="121">
        <f t="shared" si="17"/>
        <v>0</v>
      </c>
      <c r="BQ12" s="121">
        <f t="shared" si="17"/>
        <v>0</v>
      </c>
      <c r="BR12" s="121">
        <f t="shared" si="17"/>
        <v>7928783.902</v>
      </c>
      <c r="BS12" s="121">
        <f t="shared" si="17"/>
        <v>3961122.296</v>
      </c>
      <c r="BT12" s="126">
        <f t="shared" si="17"/>
        <v>8313854.706</v>
      </c>
      <c r="BU12" s="67" t="s">
        <v>83</v>
      </c>
    </row>
  </sheetData>
  <sheetProtection/>
  <mergeCells count="50">
    <mergeCell ref="W12:X12"/>
    <mergeCell ref="AN12:AO12"/>
    <mergeCell ref="BD12:BE12"/>
    <mergeCell ref="AN3:AN5"/>
    <mergeCell ref="BD3:BD5"/>
    <mergeCell ref="AC4:AE4"/>
    <mergeCell ref="AF4:AH4"/>
    <mergeCell ref="AI4:AK4"/>
    <mergeCell ref="BR3:BT4"/>
    <mergeCell ref="BF4:BH4"/>
    <mergeCell ref="BI4:BK4"/>
    <mergeCell ref="BL4:BN4"/>
    <mergeCell ref="BF3:BQ3"/>
    <mergeCell ref="AC3:AK3"/>
    <mergeCell ref="AP3:BA3"/>
    <mergeCell ref="Q3:T3"/>
    <mergeCell ref="Q4:R4"/>
    <mergeCell ref="S4:T4"/>
    <mergeCell ref="Y3:AB3"/>
    <mergeCell ref="W3:W5"/>
    <mergeCell ref="Y4:Z4"/>
    <mergeCell ref="AA4:AB4"/>
    <mergeCell ref="U3:U5"/>
    <mergeCell ref="X3:X5"/>
    <mergeCell ref="B12:C12"/>
    <mergeCell ref="M3:P3"/>
    <mergeCell ref="M4:N4"/>
    <mergeCell ref="O4:P4"/>
    <mergeCell ref="B3:B5"/>
    <mergeCell ref="D3:G4"/>
    <mergeCell ref="H3:J4"/>
    <mergeCell ref="C3:C5"/>
    <mergeCell ref="B6:B9"/>
    <mergeCell ref="BU3:BU5"/>
    <mergeCell ref="AL3:AL5"/>
    <mergeCell ref="AO3:AO5"/>
    <mergeCell ref="BB3:BB5"/>
    <mergeCell ref="BE3:BE5"/>
    <mergeCell ref="AP4:AR4"/>
    <mergeCell ref="AS4:AU4"/>
    <mergeCell ref="AV4:AX4"/>
    <mergeCell ref="AY4:BA4"/>
    <mergeCell ref="BO4:BQ4"/>
    <mergeCell ref="BD6:BD9"/>
    <mergeCell ref="BD10:BD11"/>
    <mergeCell ref="B10:B11"/>
    <mergeCell ref="W6:W9"/>
    <mergeCell ref="W10:W11"/>
    <mergeCell ref="AN6:AN9"/>
    <mergeCell ref="AN10:AN11"/>
  </mergeCells>
  <printOptions/>
  <pageMargins left="0" right="0" top="0.5905511811023623" bottom="0.5905511811023623" header="0.5118110236220472" footer="0.5118110236220472"/>
  <pageSetup firstPageNumber="20" useFirstPageNumber="1" fitToWidth="0" fitToHeight="1" horizontalDpi="600" verticalDpi="600" orientation="landscape" paperSize="9" r:id="rId1"/>
  <colBreaks count="3" manualBreakCount="3">
    <brk id="21" max="11" man="1"/>
    <brk id="38" max="16" man="1"/>
    <brk id="54" max="16" man="1"/>
  </colBreaks>
  <ignoredErrors>
    <ignoredError sqref="E9:G9 E11:T11 E8:H8 K6:L6 AI6:AK6 BA6 E7:H7 J7:L7 AI7:AK7 AQ7 AT7 AW7 AY7:BA7 AI8:AK8 E10:F10 J10:L10 AC10:AE10 AI10:AK10 AQ10 AT10 AV10:BA10 Y9:AK9 Y11:AK11 AP8:AQ8 AP9:BA9 AP11:BA11 BF6:BT6 BF7:BT7 BF10:BT10 BF8:BT8 BF9:BT9 BF11:BT11 AS8:BA8 H9:T9 J8:L8" formula="1"/>
    <ignoredError sqref="I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BY13"/>
  <sheetViews>
    <sheetView tabSelected="1" view="pageBreakPreview" zoomScale="130" zoomScaleSheetLayoutView="130" workbookViewId="0" topLeftCell="Q1">
      <selection activeCell="AQ3" sqref="AQ3:AQ5"/>
    </sheetView>
  </sheetViews>
  <sheetFormatPr defaultColWidth="10.66015625" defaultRowHeight="23.25" customHeight="1"/>
  <cols>
    <col min="1" max="1" width="3.08203125" style="31" customWidth="1"/>
    <col min="2" max="2" width="2.58203125" style="5" customWidth="1"/>
    <col min="3" max="3" width="8.25" style="4" customWidth="1"/>
    <col min="4" max="4" width="7.83203125" style="31" customWidth="1"/>
    <col min="5" max="5" width="7.5" style="31" customWidth="1"/>
    <col min="6" max="7" width="7.58203125" style="31" customWidth="1"/>
    <col min="8" max="8" width="5.58203125" style="31" customWidth="1"/>
    <col min="9" max="9" width="7.83203125" style="39" customWidth="1"/>
    <col min="10" max="10" width="5.75" style="31" customWidth="1"/>
    <col min="11" max="12" width="6" style="31" customWidth="1"/>
    <col min="13" max="13" width="8" style="31" customWidth="1"/>
    <col min="14" max="14" width="7.25" style="31" customWidth="1"/>
    <col min="15" max="15" width="5.83203125" style="31" customWidth="1"/>
    <col min="16" max="16" width="5.08203125" style="31" customWidth="1"/>
    <col min="17" max="17" width="6.08203125" style="31" customWidth="1"/>
    <col min="18" max="18" width="6.58203125" style="31" customWidth="1"/>
    <col min="19" max="19" width="6" style="31" customWidth="1"/>
    <col min="20" max="20" width="8.25" style="4" customWidth="1"/>
    <col min="21" max="21" width="2.58203125" style="4" customWidth="1"/>
    <col min="22" max="22" width="2.58203125" style="5" customWidth="1"/>
    <col min="23" max="23" width="8.25" style="4" customWidth="1"/>
    <col min="24" max="25" width="6.58203125" style="31" customWidth="1"/>
    <col min="26" max="26" width="4.08203125" style="31" customWidth="1"/>
    <col min="27" max="28" width="8.08203125" style="31" customWidth="1"/>
    <col min="29" max="29" width="1.328125" style="76" customWidth="1"/>
    <col min="30" max="30" width="6.5" style="31" customWidth="1"/>
    <col min="31" max="32" width="6.25" style="31" customWidth="1"/>
    <col min="33" max="33" width="6.5" style="31" customWidth="1"/>
    <col min="34" max="34" width="5.58203125" style="31" customWidth="1"/>
    <col min="35" max="35" width="4.5" style="31" customWidth="1"/>
    <col min="36" max="36" width="5.83203125" style="31" customWidth="1"/>
    <col min="37" max="37" width="6.83203125" style="31" customWidth="1"/>
    <col min="38" max="38" width="1.50390625" style="76" customWidth="1"/>
    <col min="39" max="39" width="5.25" style="31" customWidth="1"/>
    <col min="40" max="40" width="4.25" style="31" customWidth="1"/>
    <col min="41" max="41" width="5.58203125" style="31" customWidth="1"/>
    <col min="42" max="42" width="6.25" style="31" customWidth="1"/>
    <col min="43" max="43" width="7" style="4" customWidth="1"/>
    <col min="44" max="44" width="3.25" style="4" customWidth="1"/>
    <col min="45" max="45" width="2.83203125" style="5" customWidth="1"/>
    <col min="46" max="46" width="8.25" style="4" customWidth="1"/>
    <col min="47" max="47" width="8.08203125" style="31" customWidth="1"/>
    <col min="48" max="48" width="6.75" style="31" customWidth="1"/>
    <col min="49" max="49" width="7.58203125" style="31" customWidth="1"/>
    <col min="50" max="50" width="6.33203125" style="31" customWidth="1"/>
    <col min="51" max="57" width="8.08203125" style="31" customWidth="1"/>
    <col min="58" max="58" width="7" style="31" customWidth="1"/>
    <col min="59" max="59" width="8.25" style="31" customWidth="1"/>
    <col min="60" max="60" width="8.25" style="4" customWidth="1"/>
    <col min="61" max="61" width="3.08203125" style="4" customWidth="1"/>
    <col min="62" max="62" width="2.83203125" style="5" customWidth="1"/>
    <col min="63" max="63" width="8.25" style="4" customWidth="1"/>
    <col min="64" max="69" width="8.08203125" style="31" customWidth="1"/>
    <col min="70" max="70" width="2.75" style="31" customWidth="1"/>
    <col min="71" max="75" width="8.08203125" style="31" customWidth="1"/>
    <col min="76" max="16384" width="10.58203125" style="31" customWidth="1"/>
  </cols>
  <sheetData>
    <row r="1" spans="2:70" ht="15.75" customHeight="1">
      <c r="B1" s="1"/>
      <c r="C1" s="102"/>
      <c r="D1" s="29"/>
      <c r="E1" s="29"/>
      <c r="F1" s="29"/>
      <c r="G1" s="29"/>
      <c r="H1" s="29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"/>
      <c r="U1" s="2"/>
      <c r="V1" s="1"/>
      <c r="W1" s="2"/>
      <c r="X1" s="29"/>
      <c r="Y1" s="29"/>
      <c r="Z1" s="29"/>
      <c r="AA1" s="29"/>
      <c r="AB1" s="29"/>
      <c r="AC1" s="74"/>
      <c r="AD1" s="29"/>
      <c r="AE1" s="29"/>
      <c r="AF1" s="29"/>
      <c r="AG1" s="29"/>
      <c r="AH1" s="29"/>
      <c r="AI1" s="29"/>
      <c r="AJ1" s="29"/>
      <c r="AK1" s="29"/>
      <c r="AL1" s="74"/>
      <c r="AM1" s="29"/>
      <c r="AN1" s="29"/>
      <c r="AO1" s="29"/>
      <c r="AP1" s="29"/>
      <c r="AQ1" s="2"/>
      <c r="AR1" s="2"/>
      <c r="AS1" s="1"/>
      <c r="AT1" s="2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"/>
      <c r="BI1" s="2"/>
      <c r="BJ1" s="1"/>
      <c r="BK1" s="2"/>
      <c r="BL1" s="29"/>
      <c r="BR1" s="76"/>
    </row>
    <row r="2" spans="2:75" s="35" customFormat="1" ht="15.75" customHeight="1">
      <c r="B2" s="5"/>
      <c r="C2" s="4"/>
      <c r="D2" s="103" t="s">
        <v>141</v>
      </c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66" t="s">
        <v>239</v>
      </c>
      <c r="U2" s="66"/>
      <c r="V2" s="5"/>
      <c r="W2" s="4"/>
      <c r="X2" s="103" t="s">
        <v>243</v>
      </c>
      <c r="Y2" s="32"/>
      <c r="Z2" s="32"/>
      <c r="AA2" s="32"/>
      <c r="AB2" s="66" t="s">
        <v>239</v>
      </c>
      <c r="AC2" s="75"/>
      <c r="AD2" s="103" t="s">
        <v>142</v>
      </c>
      <c r="AE2" s="32"/>
      <c r="AF2" s="32"/>
      <c r="AG2" s="32"/>
      <c r="AH2" s="32"/>
      <c r="AI2" s="32"/>
      <c r="AJ2" s="32"/>
      <c r="AK2" s="66" t="s">
        <v>239</v>
      </c>
      <c r="AL2" s="108"/>
      <c r="AM2" s="103" t="s">
        <v>143</v>
      </c>
      <c r="AN2" s="32"/>
      <c r="AO2" s="32"/>
      <c r="AP2" s="32"/>
      <c r="AQ2" s="66" t="s">
        <v>330</v>
      </c>
      <c r="AR2" s="66"/>
      <c r="AS2" s="5"/>
      <c r="AT2" s="4"/>
      <c r="AU2" s="103" t="s">
        <v>131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66" t="s">
        <v>246</v>
      </c>
      <c r="BI2" s="66"/>
      <c r="BJ2" s="5"/>
      <c r="BK2" s="4"/>
      <c r="BL2" s="103" t="s">
        <v>144</v>
      </c>
      <c r="BM2" s="34"/>
      <c r="BN2" s="34"/>
      <c r="BO2" s="34"/>
      <c r="BP2" s="34"/>
      <c r="BQ2" s="34"/>
      <c r="BR2" s="129"/>
      <c r="BS2" s="104" t="s">
        <v>145</v>
      </c>
      <c r="BT2" s="34"/>
      <c r="BU2" s="34"/>
      <c r="BV2" s="34"/>
      <c r="BW2" s="66"/>
    </row>
    <row r="3" spans="2:77" ht="15.75" customHeight="1">
      <c r="B3" s="460" t="s">
        <v>238</v>
      </c>
      <c r="C3" s="448" t="s">
        <v>92</v>
      </c>
      <c r="D3" s="491" t="s">
        <v>66</v>
      </c>
      <c r="E3" s="495"/>
      <c r="F3" s="495"/>
      <c r="G3" s="495"/>
      <c r="H3" s="495"/>
      <c r="I3" s="495"/>
      <c r="J3" s="495"/>
      <c r="K3" s="495"/>
      <c r="L3" s="495"/>
      <c r="M3" s="496"/>
      <c r="N3" s="490" t="s">
        <v>242</v>
      </c>
      <c r="O3" s="480"/>
      <c r="P3" s="480"/>
      <c r="Q3" s="480"/>
      <c r="R3" s="480"/>
      <c r="S3" s="482"/>
      <c r="T3" s="445" t="s">
        <v>92</v>
      </c>
      <c r="U3" s="208"/>
      <c r="V3" s="460" t="s">
        <v>238</v>
      </c>
      <c r="W3" s="448" t="s">
        <v>92</v>
      </c>
      <c r="X3" s="491" t="s">
        <v>242</v>
      </c>
      <c r="Y3" s="480"/>
      <c r="Z3" s="480"/>
      <c r="AA3" s="481"/>
      <c r="AB3" s="506" t="s">
        <v>241</v>
      </c>
      <c r="AC3" s="73"/>
      <c r="AD3" s="527" t="s">
        <v>204</v>
      </c>
      <c r="AE3" s="517"/>
      <c r="AF3" s="518"/>
      <c r="AG3" s="36" t="s">
        <v>319</v>
      </c>
      <c r="AH3" s="516" t="s">
        <v>67</v>
      </c>
      <c r="AI3" s="517"/>
      <c r="AJ3" s="518"/>
      <c r="AK3" s="521" t="s">
        <v>59</v>
      </c>
      <c r="AL3" s="107"/>
      <c r="AM3" s="519" t="s">
        <v>68</v>
      </c>
      <c r="AN3" s="520"/>
      <c r="AO3" s="520" t="s">
        <v>69</v>
      </c>
      <c r="AP3" s="528"/>
      <c r="AQ3" s="445" t="s">
        <v>92</v>
      </c>
      <c r="AR3" s="208"/>
      <c r="AS3" s="460" t="s">
        <v>238</v>
      </c>
      <c r="AT3" s="448" t="s">
        <v>92</v>
      </c>
      <c r="AU3" s="512" t="s">
        <v>27</v>
      </c>
      <c r="AV3" s="511" t="s">
        <v>70</v>
      </c>
      <c r="AW3" s="511"/>
      <c r="AX3" s="511"/>
      <c r="AY3" s="511"/>
      <c r="AZ3" s="511"/>
      <c r="BA3" s="511" t="s">
        <v>71</v>
      </c>
      <c r="BB3" s="511"/>
      <c r="BC3" s="511"/>
      <c r="BD3" s="511"/>
      <c r="BE3" s="511"/>
      <c r="BF3" s="532" t="s">
        <v>72</v>
      </c>
      <c r="BG3" s="497" t="s">
        <v>7</v>
      </c>
      <c r="BH3" s="445" t="s">
        <v>92</v>
      </c>
      <c r="BI3" s="208"/>
      <c r="BJ3" s="460" t="s">
        <v>238</v>
      </c>
      <c r="BK3" s="448" t="s">
        <v>92</v>
      </c>
      <c r="BL3" s="534" t="s">
        <v>73</v>
      </c>
      <c r="BM3" s="529" t="s">
        <v>74</v>
      </c>
      <c r="BN3" s="529" t="s">
        <v>75</v>
      </c>
      <c r="BO3" s="529" t="s">
        <v>76</v>
      </c>
      <c r="BP3" s="538" t="s">
        <v>77</v>
      </c>
      <c r="BQ3" s="539" t="s">
        <v>59</v>
      </c>
      <c r="BR3" s="128"/>
      <c r="BS3" s="542" t="s">
        <v>78</v>
      </c>
      <c r="BT3" s="529" t="s">
        <v>79</v>
      </c>
      <c r="BU3" s="529" t="s">
        <v>80</v>
      </c>
      <c r="BV3" s="535" t="s">
        <v>81</v>
      </c>
      <c r="BW3" s="445" t="s">
        <v>92</v>
      </c>
      <c r="BX3" s="37"/>
      <c r="BY3" s="37"/>
    </row>
    <row r="4" spans="2:77" ht="15.75" customHeight="1">
      <c r="B4" s="461"/>
      <c r="C4" s="449"/>
      <c r="D4" s="515" t="s">
        <v>82</v>
      </c>
      <c r="E4" s="492"/>
      <c r="F4" s="492"/>
      <c r="G4" s="492"/>
      <c r="H4" s="492" t="s">
        <v>146</v>
      </c>
      <c r="I4" s="492"/>
      <c r="J4" s="492"/>
      <c r="K4" s="492"/>
      <c r="L4" s="493" t="s">
        <v>23</v>
      </c>
      <c r="M4" s="493" t="s">
        <v>14</v>
      </c>
      <c r="N4" s="492" t="s">
        <v>192</v>
      </c>
      <c r="O4" s="492"/>
      <c r="P4" s="492"/>
      <c r="Q4" s="492"/>
      <c r="R4" s="488" t="s">
        <v>193</v>
      </c>
      <c r="S4" s="489"/>
      <c r="T4" s="446"/>
      <c r="U4" s="208"/>
      <c r="V4" s="461"/>
      <c r="W4" s="449"/>
      <c r="X4" s="486" t="s">
        <v>193</v>
      </c>
      <c r="Y4" s="487"/>
      <c r="Z4" s="502" t="s">
        <v>23</v>
      </c>
      <c r="AA4" s="493" t="s">
        <v>14</v>
      </c>
      <c r="AB4" s="507"/>
      <c r="AC4" s="73"/>
      <c r="AD4" s="504" t="s">
        <v>318</v>
      </c>
      <c r="AE4" s="510" t="s">
        <v>23</v>
      </c>
      <c r="AF4" s="510" t="s">
        <v>14</v>
      </c>
      <c r="AG4" s="524" t="s">
        <v>290</v>
      </c>
      <c r="AH4" s="510" t="s">
        <v>24</v>
      </c>
      <c r="AI4" s="510" t="s">
        <v>25</v>
      </c>
      <c r="AJ4" s="510" t="s">
        <v>14</v>
      </c>
      <c r="AK4" s="522"/>
      <c r="AL4" s="107"/>
      <c r="AM4" s="504" t="s">
        <v>194</v>
      </c>
      <c r="AN4" s="510" t="s">
        <v>26</v>
      </c>
      <c r="AO4" s="500" t="s">
        <v>205</v>
      </c>
      <c r="AP4" s="526" t="s">
        <v>26</v>
      </c>
      <c r="AQ4" s="446"/>
      <c r="AR4" s="208"/>
      <c r="AS4" s="461"/>
      <c r="AT4" s="449"/>
      <c r="AU4" s="513"/>
      <c r="AV4" s="509" t="s">
        <v>195</v>
      </c>
      <c r="AW4" s="509" t="s">
        <v>196</v>
      </c>
      <c r="AX4" s="493" t="s">
        <v>28</v>
      </c>
      <c r="AY4" s="493" t="s">
        <v>77</v>
      </c>
      <c r="AZ4" s="493" t="s">
        <v>14</v>
      </c>
      <c r="BA4" s="493" t="s">
        <v>29</v>
      </c>
      <c r="BB4" s="493" t="s">
        <v>30</v>
      </c>
      <c r="BC4" s="493" t="s">
        <v>197</v>
      </c>
      <c r="BD4" s="493" t="s">
        <v>23</v>
      </c>
      <c r="BE4" s="493" t="s">
        <v>14</v>
      </c>
      <c r="BF4" s="533"/>
      <c r="BG4" s="498"/>
      <c r="BH4" s="446"/>
      <c r="BI4" s="208"/>
      <c r="BJ4" s="461"/>
      <c r="BK4" s="449"/>
      <c r="BL4" s="513"/>
      <c r="BM4" s="530"/>
      <c r="BN4" s="530"/>
      <c r="BO4" s="530"/>
      <c r="BP4" s="530"/>
      <c r="BQ4" s="540"/>
      <c r="BR4" s="128"/>
      <c r="BS4" s="543"/>
      <c r="BT4" s="530"/>
      <c r="BU4" s="530"/>
      <c r="BV4" s="536"/>
      <c r="BW4" s="446"/>
      <c r="BX4" s="37"/>
      <c r="BY4" s="37"/>
    </row>
    <row r="5" spans="2:77" ht="31.5" customHeight="1">
      <c r="B5" s="462"/>
      <c r="C5" s="450"/>
      <c r="D5" s="70" t="s">
        <v>31</v>
      </c>
      <c r="E5" s="68" t="s">
        <v>198</v>
      </c>
      <c r="F5" s="68" t="s">
        <v>32</v>
      </c>
      <c r="G5" s="68" t="s">
        <v>23</v>
      </c>
      <c r="H5" s="68" t="s">
        <v>33</v>
      </c>
      <c r="I5" s="71" t="s">
        <v>32</v>
      </c>
      <c r="J5" s="69" t="s">
        <v>199</v>
      </c>
      <c r="K5" s="68" t="s">
        <v>23</v>
      </c>
      <c r="L5" s="494"/>
      <c r="M5" s="494"/>
      <c r="N5" s="218" t="s">
        <v>31</v>
      </c>
      <c r="O5" s="218" t="s">
        <v>200</v>
      </c>
      <c r="P5" s="218" t="s">
        <v>32</v>
      </c>
      <c r="Q5" s="218" t="s">
        <v>23</v>
      </c>
      <c r="R5" s="218" t="s">
        <v>33</v>
      </c>
      <c r="S5" s="219" t="s">
        <v>32</v>
      </c>
      <c r="T5" s="447"/>
      <c r="U5" s="208"/>
      <c r="V5" s="462"/>
      <c r="W5" s="450"/>
      <c r="X5" s="69" t="s">
        <v>240</v>
      </c>
      <c r="Y5" s="72" t="s">
        <v>23</v>
      </c>
      <c r="Z5" s="503"/>
      <c r="AA5" s="494"/>
      <c r="AB5" s="508"/>
      <c r="AC5" s="73"/>
      <c r="AD5" s="505"/>
      <c r="AE5" s="501"/>
      <c r="AF5" s="501"/>
      <c r="AG5" s="525"/>
      <c r="AH5" s="501"/>
      <c r="AI5" s="501"/>
      <c r="AJ5" s="501"/>
      <c r="AK5" s="523"/>
      <c r="AL5" s="107"/>
      <c r="AM5" s="505"/>
      <c r="AN5" s="501"/>
      <c r="AO5" s="501"/>
      <c r="AP5" s="523"/>
      <c r="AQ5" s="447"/>
      <c r="AR5" s="208"/>
      <c r="AS5" s="462"/>
      <c r="AT5" s="450"/>
      <c r="AU5" s="51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9"/>
      <c r="BH5" s="447"/>
      <c r="BI5" s="208"/>
      <c r="BJ5" s="462"/>
      <c r="BK5" s="450"/>
      <c r="BL5" s="514"/>
      <c r="BM5" s="531"/>
      <c r="BN5" s="531"/>
      <c r="BO5" s="531"/>
      <c r="BP5" s="531"/>
      <c r="BQ5" s="541"/>
      <c r="BR5" s="128"/>
      <c r="BS5" s="544"/>
      <c r="BT5" s="531"/>
      <c r="BU5" s="531"/>
      <c r="BV5" s="537"/>
      <c r="BW5" s="447"/>
      <c r="BX5" s="37"/>
      <c r="BY5" s="37"/>
    </row>
    <row r="6" spans="2:77" ht="37.5" customHeight="1">
      <c r="B6" s="442" t="s">
        <v>284</v>
      </c>
      <c r="C6" s="57" t="s">
        <v>167</v>
      </c>
      <c r="D6" s="135">
        <v>17496314.502</v>
      </c>
      <c r="E6" s="109">
        <v>7361448.808</v>
      </c>
      <c r="F6" s="109">
        <v>1751700.719</v>
      </c>
      <c r="G6" s="109">
        <v>1099315.528</v>
      </c>
      <c r="H6" s="109"/>
      <c r="I6" s="109">
        <v>7824039.83</v>
      </c>
      <c r="J6" s="109"/>
      <c r="K6" s="109">
        <v>105527.549</v>
      </c>
      <c r="L6" s="109">
        <v>128181.805</v>
      </c>
      <c r="M6" s="110">
        <f>SUM(D6:L6)</f>
        <v>35766528.741000004</v>
      </c>
      <c r="N6" s="109">
        <v>32257.914</v>
      </c>
      <c r="O6" s="109">
        <v>29124.227</v>
      </c>
      <c r="P6" s="109"/>
      <c r="Q6" s="109">
        <v>107860.003</v>
      </c>
      <c r="R6" s="109">
        <v>399586.534</v>
      </c>
      <c r="S6" s="109">
        <v>63933.198</v>
      </c>
      <c r="T6" s="65" t="s">
        <v>167</v>
      </c>
      <c r="U6" s="210"/>
      <c r="V6" s="442" t="s">
        <v>284</v>
      </c>
      <c r="W6" s="57" t="s">
        <v>167</v>
      </c>
      <c r="X6" s="109"/>
      <c r="Y6" s="130"/>
      <c r="Z6" s="109"/>
      <c r="AA6" s="110">
        <f>SUM(N6:Z6)</f>
        <v>632761.8759999999</v>
      </c>
      <c r="AB6" s="137">
        <f>(M6+AA6)</f>
        <v>36399290.617000006</v>
      </c>
      <c r="AC6" s="138"/>
      <c r="AD6" s="135">
        <v>5542.75</v>
      </c>
      <c r="AE6" s="109">
        <v>10701.284</v>
      </c>
      <c r="AF6" s="110">
        <f>AD6+AE6</f>
        <v>16244.034</v>
      </c>
      <c r="AG6" s="109"/>
      <c r="AH6" s="109">
        <v>14542.553</v>
      </c>
      <c r="AI6" s="109"/>
      <c r="AJ6" s="110">
        <f>(AH6+AI6)</f>
        <v>14542.553</v>
      </c>
      <c r="AK6" s="137">
        <f>((AF6+AG6)+AJ6)</f>
        <v>30786.587</v>
      </c>
      <c r="AL6" s="138"/>
      <c r="AM6" s="135"/>
      <c r="AN6" s="109"/>
      <c r="AO6" s="136"/>
      <c r="AP6" s="139"/>
      <c r="AQ6" s="65" t="s">
        <v>167</v>
      </c>
      <c r="AR6" s="210"/>
      <c r="AS6" s="442" t="s">
        <v>284</v>
      </c>
      <c r="AT6" s="57" t="s">
        <v>167</v>
      </c>
      <c r="AU6" s="189">
        <v>62964.912</v>
      </c>
      <c r="AV6" s="190"/>
      <c r="AW6" s="190"/>
      <c r="AX6" s="190"/>
      <c r="AY6" s="190"/>
      <c r="AZ6" s="191">
        <f>SUM(AV6:AY6)</f>
        <v>0</v>
      </c>
      <c r="BA6" s="190"/>
      <c r="BB6" s="192">
        <v>78019.5</v>
      </c>
      <c r="BC6" s="190"/>
      <c r="BD6" s="192">
        <f>29260.333+8363.387</f>
        <v>37623.72</v>
      </c>
      <c r="BE6" s="191">
        <f>SUM(BA6:BD6)</f>
        <v>115643.22</v>
      </c>
      <c r="BG6" s="193">
        <f>(((AU6+AZ6)+BE6)+AX6)</f>
        <v>178608.13199999998</v>
      </c>
      <c r="BH6" s="65" t="s">
        <v>167</v>
      </c>
      <c r="BI6" s="210"/>
      <c r="BJ6" s="442" t="s">
        <v>284</v>
      </c>
      <c r="BK6" s="57" t="s">
        <v>167</v>
      </c>
      <c r="BL6" s="199"/>
      <c r="BM6" s="200"/>
      <c r="BN6" s="212"/>
      <c r="BO6" s="200"/>
      <c r="BP6" s="200"/>
      <c r="BQ6" s="201">
        <f>SUM(BL6:BP6)</f>
        <v>0</v>
      </c>
      <c r="BR6" s="197"/>
      <c r="BS6" s="202"/>
      <c r="BT6" s="203" t="s">
        <v>201</v>
      </c>
      <c r="BU6" s="203" t="s">
        <v>201</v>
      </c>
      <c r="BV6" s="204" t="s">
        <v>201</v>
      </c>
      <c r="BW6" s="65" t="s">
        <v>167</v>
      </c>
      <c r="BX6" s="37"/>
      <c r="BY6" s="37"/>
    </row>
    <row r="7" spans="2:77" ht="37.5" customHeight="1">
      <c r="B7" s="443"/>
      <c r="C7" s="56" t="s">
        <v>57</v>
      </c>
      <c r="D7" s="241">
        <f>206.81+48282.986</f>
        <v>48489.795999999995</v>
      </c>
      <c r="E7" s="238">
        <f>14029.102+7921.068+21009.704</f>
        <v>42959.874</v>
      </c>
      <c r="F7" s="238"/>
      <c r="G7" s="238">
        <f>79.8+18349.783+0</f>
        <v>18429.583</v>
      </c>
      <c r="H7" s="238"/>
      <c r="I7" s="242">
        <f>29282.472+39994.819</f>
        <v>69277.291</v>
      </c>
      <c r="J7" s="238"/>
      <c r="K7" s="238"/>
      <c r="L7" s="238"/>
      <c r="M7" s="239">
        <f>SUM(D7:L7)</f>
        <v>179156.544</v>
      </c>
      <c r="N7" s="238"/>
      <c r="O7" s="238"/>
      <c r="P7" s="238"/>
      <c r="Q7" s="238"/>
      <c r="R7" s="238"/>
      <c r="S7" s="238"/>
      <c r="T7" s="240" t="s">
        <v>57</v>
      </c>
      <c r="U7" s="209"/>
      <c r="V7" s="443"/>
      <c r="W7" s="56" t="s">
        <v>57</v>
      </c>
      <c r="X7" s="238"/>
      <c r="Y7" s="243"/>
      <c r="Z7" s="238"/>
      <c r="AA7" s="239">
        <f>SUM(N7:Z7)</f>
        <v>0</v>
      </c>
      <c r="AB7" s="244">
        <f>(M7+AA7)</f>
        <v>179156.544</v>
      </c>
      <c r="AC7" s="138"/>
      <c r="AD7" s="241">
        <v>12283.1</v>
      </c>
      <c r="AE7" s="238">
        <v>0</v>
      </c>
      <c r="AF7" s="239">
        <f>(AD7+AE7)</f>
        <v>12283.1</v>
      </c>
      <c r="AG7" s="238">
        <v>268.904</v>
      </c>
      <c r="AH7" s="238"/>
      <c r="AI7" s="238">
        <v>1776.671</v>
      </c>
      <c r="AJ7" s="239">
        <f>(AH7+AI7)</f>
        <v>1776.671</v>
      </c>
      <c r="AK7" s="244">
        <f>((AF7+AG7)+AJ7)</f>
        <v>14328.675000000001</v>
      </c>
      <c r="AL7" s="138"/>
      <c r="AM7" s="241"/>
      <c r="AN7" s="238"/>
      <c r="AO7" s="238"/>
      <c r="AP7" s="245"/>
      <c r="AQ7" s="240" t="s">
        <v>57</v>
      </c>
      <c r="AR7" s="209"/>
      <c r="AS7" s="443"/>
      <c r="AT7" s="56" t="s">
        <v>57</v>
      </c>
      <c r="AU7" s="246">
        <v>1460280.728</v>
      </c>
      <c r="AV7" s="247"/>
      <c r="AW7" s="247"/>
      <c r="AX7" s="247"/>
      <c r="AY7" s="247"/>
      <c r="AZ7" s="248">
        <f>SUM(AV7:AY7)</f>
        <v>0</v>
      </c>
      <c r="BA7" s="247"/>
      <c r="BB7" s="247"/>
      <c r="BC7" s="247"/>
      <c r="BD7" s="247"/>
      <c r="BE7" s="248">
        <f>SUM(BA7:BD7)</f>
        <v>0</v>
      </c>
      <c r="BF7" s="247"/>
      <c r="BG7" s="249">
        <f>(((AU7+AZ7)+BE7)+BF7)</f>
        <v>1460280.728</v>
      </c>
      <c r="BH7" s="240" t="s">
        <v>57</v>
      </c>
      <c r="BI7" s="209"/>
      <c r="BJ7" s="443"/>
      <c r="BK7" s="56" t="s">
        <v>57</v>
      </c>
      <c r="BL7" s="246"/>
      <c r="BM7" s="250"/>
      <c r="BN7" s="250"/>
      <c r="BO7" s="250"/>
      <c r="BP7" s="250"/>
      <c r="BQ7" s="251">
        <f>SUM(BL7:BP7)</f>
        <v>0</v>
      </c>
      <c r="BR7" s="197"/>
      <c r="BS7" s="252"/>
      <c r="BT7" s="203"/>
      <c r="BU7" s="203" t="s">
        <v>201</v>
      </c>
      <c r="BV7" s="253" t="s">
        <v>201</v>
      </c>
      <c r="BW7" s="240" t="s">
        <v>57</v>
      </c>
      <c r="BX7" s="37"/>
      <c r="BY7" s="37"/>
    </row>
    <row r="8" spans="1:77" ht="37.5" customHeight="1">
      <c r="A8" s="273" t="s">
        <v>307</v>
      </c>
      <c r="B8" s="443"/>
      <c r="C8" s="56" t="s">
        <v>58</v>
      </c>
      <c r="D8" s="241"/>
      <c r="E8" s="238"/>
      <c r="F8" s="238"/>
      <c r="G8" s="238"/>
      <c r="H8" s="238"/>
      <c r="I8" s="242"/>
      <c r="J8" s="238"/>
      <c r="K8" s="238"/>
      <c r="L8" s="238"/>
      <c r="M8" s="239">
        <f>SUM(D8:L8)</f>
        <v>0</v>
      </c>
      <c r="N8" s="238"/>
      <c r="O8" s="238"/>
      <c r="P8" s="238"/>
      <c r="Q8" s="238"/>
      <c r="R8" s="238"/>
      <c r="S8" s="238"/>
      <c r="T8" s="240" t="s">
        <v>58</v>
      </c>
      <c r="U8" s="273" t="s">
        <v>308</v>
      </c>
      <c r="V8" s="443"/>
      <c r="W8" s="56" t="s">
        <v>58</v>
      </c>
      <c r="X8" s="238"/>
      <c r="Y8" s="243"/>
      <c r="Z8" s="238"/>
      <c r="AA8" s="239">
        <f>SUM(N8:Z8)</f>
        <v>0</v>
      </c>
      <c r="AB8" s="244">
        <f>(M8+AA8)</f>
        <v>0</v>
      </c>
      <c r="AC8" s="138"/>
      <c r="AD8" s="241">
        <v>105635</v>
      </c>
      <c r="AE8" s="238"/>
      <c r="AF8" s="239">
        <f>(AD8+AE8)</f>
        <v>105635</v>
      </c>
      <c r="AG8" s="238"/>
      <c r="AH8" s="238"/>
      <c r="AI8" s="238"/>
      <c r="AJ8" s="239">
        <f>(AH8+AI8)</f>
        <v>0</v>
      </c>
      <c r="AK8" s="244">
        <f>((AF8+AG8)+AJ8)</f>
        <v>105635</v>
      </c>
      <c r="AL8" s="138"/>
      <c r="AM8" s="241"/>
      <c r="AN8" s="238"/>
      <c r="AO8" s="238"/>
      <c r="AP8" s="245"/>
      <c r="AQ8" s="240" t="s">
        <v>58</v>
      </c>
      <c r="AR8" s="273" t="s">
        <v>309</v>
      </c>
      <c r="AS8" s="443"/>
      <c r="AT8" s="56" t="s">
        <v>58</v>
      </c>
      <c r="AU8" s="246"/>
      <c r="AV8" s="247"/>
      <c r="AW8" s="247"/>
      <c r="AX8" s="247"/>
      <c r="AY8" s="247"/>
      <c r="AZ8" s="248">
        <f>SUM(AV8:AY8)</f>
        <v>0</v>
      </c>
      <c r="BA8" s="247"/>
      <c r="BB8" s="247"/>
      <c r="BC8" s="247"/>
      <c r="BD8" s="247"/>
      <c r="BE8" s="248">
        <f>SUM(BA8:BD8)</f>
        <v>0</v>
      </c>
      <c r="BF8" s="247"/>
      <c r="BG8" s="249">
        <f>(((AU8+AZ8)+BE8)+BF8)</f>
        <v>0</v>
      </c>
      <c r="BH8" s="240" t="s">
        <v>58</v>
      </c>
      <c r="BI8" s="273" t="s">
        <v>297</v>
      </c>
      <c r="BJ8" s="443"/>
      <c r="BK8" s="56" t="s">
        <v>58</v>
      </c>
      <c r="BL8" s="319"/>
      <c r="BM8" s="250"/>
      <c r="BN8" s="250"/>
      <c r="BO8" s="250"/>
      <c r="BP8" s="250"/>
      <c r="BQ8" s="251">
        <f>COUNTIF(BL8:BP8,"○")</f>
        <v>0</v>
      </c>
      <c r="BR8" s="197"/>
      <c r="BS8" s="320"/>
      <c r="BT8" s="250"/>
      <c r="BU8" s="203" t="s">
        <v>201</v>
      </c>
      <c r="BV8" s="253" t="s">
        <v>201</v>
      </c>
      <c r="BW8" s="240" t="s">
        <v>58</v>
      </c>
      <c r="BX8" s="37"/>
      <c r="BY8" s="37"/>
    </row>
    <row r="9" spans="2:77" ht="37.5" customHeight="1">
      <c r="B9" s="444"/>
      <c r="C9" s="58" t="s">
        <v>55</v>
      </c>
      <c r="D9" s="315">
        <f aca="true" t="shared" si="0" ref="D9:S9">SUM(D6:D8)</f>
        <v>17544804.298</v>
      </c>
      <c r="E9" s="304">
        <f t="shared" si="0"/>
        <v>7404408.682</v>
      </c>
      <c r="F9" s="304">
        <f t="shared" si="0"/>
        <v>1751700.719</v>
      </c>
      <c r="G9" s="304">
        <f t="shared" si="0"/>
        <v>1117745.111</v>
      </c>
      <c r="H9" s="304">
        <f t="shared" si="0"/>
        <v>0</v>
      </c>
      <c r="I9" s="304">
        <f t="shared" si="0"/>
        <v>7893317.121</v>
      </c>
      <c r="J9" s="304">
        <f t="shared" si="0"/>
        <v>0</v>
      </c>
      <c r="K9" s="304">
        <f t="shared" si="0"/>
        <v>105527.549</v>
      </c>
      <c r="L9" s="304">
        <f t="shared" si="0"/>
        <v>128181.805</v>
      </c>
      <c r="M9" s="304">
        <f t="shared" si="0"/>
        <v>35945685.285000004</v>
      </c>
      <c r="N9" s="304">
        <f t="shared" si="0"/>
        <v>32257.914</v>
      </c>
      <c r="O9" s="304">
        <f t="shared" si="0"/>
        <v>29124.227</v>
      </c>
      <c r="P9" s="304">
        <f t="shared" si="0"/>
        <v>0</v>
      </c>
      <c r="Q9" s="304">
        <f t="shared" si="0"/>
        <v>107860.003</v>
      </c>
      <c r="R9" s="304">
        <f t="shared" si="0"/>
        <v>399586.534</v>
      </c>
      <c r="S9" s="304">
        <f t="shared" si="0"/>
        <v>63933.198</v>
      </c>
      <c r="T9" s="274" t="s">
        <v>55</v>
      </c>
      <c r="U9" s="209"/>
      <c r="V9" s="444"/>
      <c r="W9" s="58" t="s">
        <v>55</v>
      </c>
      <c r="X9" s="304">
        <f>SUM(X6:X8)</f>
        <v>0</v>
      </c>
      <c r="Y9" s="316">
        <f>SUM(Y6:Y8)</f>
        <v>0</v>
      </c>
      <c r="Z9" s="304">
        <f>SUM(Z6:Z8)</f>
        <v>0</v>
      </c>
      <c r="AA9" s="304">
        <f>SUM(AA6:AA8)</f>
        <v>632761.8759999999</v>
      </c>
      <c r="AB9" s="317">
        <f>SUM(AB6:AB8)</f>
        <v>36578447.161000006</v>
      </c>
      <c r="AC9" s="318"/>
      <c r="AD9" s="315">
        <f aca="true" t="shared" si="1" ref="AD9:AK9">SUM(AD6:AD8)</f>
        <v>123460.85</v>
      </c>
      <c r="AE9" s="304">
        <f t="shared" si="1"/>
        <v>10701.284</v>
      </c>
      <c r="AF9" s="304">
        <f t="shared" si="1"/>
        <v>134162.134</v>
      </c>
      <c r="AG9" s="304">
        <f t="shared" si="1"/>
        <v>268.904</v>
      </c>
      <c r="AH9" s="304">
        <f t="shared" si="1"/>
        <v>14542.553</v>
      </c>
      <c r="AI9" s="304">
        <f t="shared" si="1"/>
        <v>1776.671</v>
      </c>
      <c r="AJ9" s="304">
        <f t="shared" si="1"/>
        <v>16319.224</v>
      </c>
      <c r="AK9" s="317">
        <f t="shared" si="1"/>
        <v>150750.262</v>
      </c>
      <c r="AL9" s="138"/>
      <c r="AM9" s="315">
        <f>SUM(AM6:AM8)</f>
        <v>0</v>
      </c>
      <c r="AN9" s="304">
        <f>SUM(AN6:AN8)</f>
        <v>0</v>
      </c>
      <c r="AO9" s="304">
        <f>SUM(AO6:AO8)</f>
        <v>0</v>
      </c>
      <c r="AP9" s="317">
        <f>SUM(AP6:AP8)</f>
        <v>0</v>
      </c>
      <c r="AQ9" s="274" t="s">
        <v>55</v>
      </c>
      <c r="AR9" s="209"/>
      <c r="AS9" s="444"/>
      <c r="AT9" s="58" t="s">
        <v>55</v>
      </c>
      <c r="AU9" s="333">
        <f aca="true" t="shared" si="2" ref="AU9:BG9">SUM(AU6:AU8)</f>
        <v>1523245.64</v>
      </c>
      <c r="AV9" s="333">
        <f t="shared" si="2"/>
        <v>0</v>
      </c>
      <c r="AW9" s="333">
        <f t="shared" si="2"/>
        <v>0</v>
      </c>
      <c r="AX9" s="333">
        <f t="shared" si="2"/>
        <v>0</v>
      </c>
      <c r="AY9" s="333">
        <f t="shared" si="2"/>
        <v>0</v>
      </c>
      <c r="AZ9" s="333">
        <f t="shared" si="2"/>
        <v>0</v>
      </c>
      <c r="BA9" s="333">
        <f t="shared" si="2"/>
        <v>0</v>
      </c>
      <c r="BB9" s="333">
        <f t="shared" si="2"/>
        <v>78019.5</v>
      </c>
      <c r="BC9" s="333">
        <f t="shared" si="2"/>
        <v>0</v>
      </c>
      <c r="BD9" s="333">
        <f t="shared" si="2"/>
        <v>37623.72</v>
      </c>
      <c r="BE9" s="333">
        <f t="shared" si="2"/>
        <v>115643.22</v>
      </c>
      <c r="BF9" s="333">
        <f t="shared" si="2"/>
        <v>0</v>
      </c>
      <c r="BG9" s="334">
        <f t="shared" si="2"/>
        <v>1638888.8599999999</v>
      </c>
      <c r="BH9" s="274" t="s">
        <v>55</v>
      </c>
      <c r="BI9" s="209"/>
      <c r="BJ9" s="444"/>
      <c r="BK9" s="58" t="s">
        <v>55</v>
      </c>
      <c r="BL9" s="333">
        <v>0</v>
      </c>
      <c r="BM9" s="333">
        <f>SUM(BM6:BM8)</f>
        <v>0</v>
      </c>
      <c r="BN9" s="333">
        <f>SUM(BN6:BN8)</f>
        <v>0</v>
      </c>
      <c r="BO9" s="333">
        <f>SUM(BO6:BO8)</f>
        <v>0</v>
      </c>
      <c r="BP9" s="333">
        <f>SUM(BP6:BP8)</f>
        <v>0</v>
      </c>
      <c r="BQ9" s="335">
        <f>SUM(BQ6:BQ8)</f>
        <v>0</v>
      </c>
      <c r="BR9" s="198"/>
      <c r="BS9" s="336">
        <f>SUM(BS6:BS8)</f>
        <v>0</v>
      </c>
      <c r="BT9" s="333">
        <v>1</v>
      </c>
      <c r="BU9" s="333">
        <v>4</v>
      </c>
      <c r="BV9" s="334">
        <v>3</v>
      </c>
      <c r="BW9" s="274" t="s">
        <v>55</v>
      </c>
      <c r="BX9" s="37"/>
      <c r="BY9" s="37"/>
    </row>
    <row r="10" spans="2:77" ht="37.5" customHeight="1">
      <c r="B10" s="442" t="s">
        <v>285</v>
      </c>
      <c r="C10" s="56" t="s">
        <v>56</v>
      </c>
      <c r="D10" s="241"/>
      <c r="E10" s="238">
        <f>1906.2+0</f>
        <v>1906.2</v>
      </c>
      <c r="F10" s="238">
        <f>7221.82+834.917+59281.919+8064.2+4000</f>
        <v>79402.856</v>
      </c>
      <c r="G10" s="238">
        <v>3727.093</v>
      </c>
      <c r="H10" s="238"/>
      <c r="I10" s="242"/>
      <c r="J10" s="238"/>
      <c r="K10" s="238"/>
      <c r="L10" s="238"/>
      <c r="M10" s="239">
        <f>SUM(D10:L10)</f>
        <v>85036.14899999999</v>
      </c>
      <c r="N10" s="238"/>
      <c r="O10" s="238"/>
      <c r="P10" s="238"/>
      <c r="Q10" s="238"/>
      <c r="R10" s="238"/>
      <c r="S10" s="238"/>
      <c r="T10" s="240" t="s">
        <v>56</v>
      </c>
      <c r="U10" s="209"/>
      <c r="V10" s="442" t="s">
        <v>285</v>
      </c>
      <c r="W10" s="56" t="s">
        <v>56</v>
      </c>
      <c r="X10" s="238"/>
      <c r="Y10" s="243"/>
      <c r="Z10" s="238"/>
      <c r="AA10" s="239">
        <f>SUM(N10:Z10)</f>
        <v>0</v>
      </c>
      <c r="AB10" s="244">
        <f>(M10+AA10)</f>
        <v>85036.14899999999</v>
      </c>
      <c r="AC10" s="138"/>
      <c r="AD10" s="241"/>
      <c r="AE10" s="238"/>
      <c r="AF10" s="239">
        <f>(AD10+AE10)</f>
        <v>0</v>
      </c>
      <c r="AG10" s="238"/>
      <c r="AH10" s="238"/>
      <c r="AI10" s="238"/>
      <c r="AJ10" s="239">
        <f>(AH10+AI10)</f>
        <v>0</v>
      </c>
      <c r="AK10" s="244">
        <f>((AF10+AG10)+AJ10)</f>
        <v>0</v>
      </c>
      <c r="AL10" s="138"/>
      <c r="AM10" s="241"/>
      <c r="AN10" s="238"/>
      <c r="AO10" s="238"/>
      <c r="AP10" s="245"/>
      <c r="AQ10" s="240" t="s">
        <v>56</v>
      </c>
      <c r="AR10" s="209"/>
      <c r="AS10" s="442" t="s">
        <v>285</v>
      </c>
      <c r="AT10" s="56" t="s">
        <v>56</v>
      </c>
      <c r="AU10" s="246"/>
      <c r="AV10" s="247"/>
      <c r="AW10" s="247"/>
      <c r="AX10" s="247"/>
      <c r="AY10" s="247"/>
      <c r="AZ10" s="248">
        <f>SUM(AV10:AY10)</f>
        <v>0</v>
      </c>
      <c r="BA10" s="247"/>
      <c r="BB10" s="247"/>
      <c r="BC10" s="247"/>
      <c r="BD10" s="247"/>
      <c r="BE10" s="248">
        <f>SUM(BA10:BD10)</f>
        <v>0</v>
      </c>
      <c r="BF10" s="247"/>
      <c r="BG10" s="249">
        <f>(((AU10+AZ10)+BE10)+BF10)</f>
        <v>0</v>
      </c>
      <c r="BH10" s="240" t="s">
        <v>56</v>
      </c>
      <c r="BI10" s="209"/>
      <c r="BJ10" s="442" t="s">
        <v>285</v>
      </c>
      <c r="BK10" s="56" t="s">
        <v>56</v>
      </c>
      <c r="BL10" s="319"/>
      <c r="BM10" s="250"/>
      <c r="BN10" s="250"/>
      <c r="BO10" s="250"/>
      <c r="BP10" s="337"/>
      <c r="BQ10" s="251">
        <f>SUM(BL10:BP10)</f>
        <v>0</v>
      </c>
      <c r="BR10" s="197"/>
      <c r="BS10" s="320"/>
      <c r="BT10" s="250"/>
      <c r="BU10" s="203" t="s">
        <v>201</v>
      </c>
      <c r="BV10" s="253" t="s">
        <v>201</v>
      </c>
      <c r="BW10" s="240" t="s">
        <v>56</v>
      </c>
      <c r="BX10" s="37"/>
      <c r="BY10" s="37"/>
    </row>
    <row r="11" spans="2:77" ht="37.5" customHeight="1">
      <c r="B11" s="444"/>
      <c r="C11" s="58" t="s">
        <v>237</v>
      </c>
      <c r="D11" s="315">
        <f aca="true" t="shared" si="3" ref="D11:S11">SUM(D10:D10)</f>
        <v>0</v>
      </c>
      <c r="E11" s="303">
        <f t="shared" si="3"/>
        <v>1906.2</v>
      </c>
      <c r="F11" s="304">
        <f t="shared" si="3"/>
        <v>79402.856</v>
      </c>
      <c r="G11" s="304">
        <f t="shared" si="3"/>
        <v>3727.093</v>
      </c>
      <c r="H11" s="304">
        <f t="shared" si="3"/>
        <v>0</v>
      </c>
      <c r="I11" s="332">
        <f t="shared" si="3"/>
        <v>0</v>
      </c>
      <c r="J11" s="304">
        <f t="shared" si="3"/>
        <v>0</v>
      </c>
      <c r="K11" s="304">
        <f t="shared" si="3"/>
        <v>0</v>
      </c>
      <c r="L11" s="304">
        <f t="shared" si="3"/>
        <v>0</v>
      </c>
      <c r="M11" s="304">
        <f t="shared" si="3"/>
        <v>85036.14899999999</v>
      </c>
      <c r="N11" s="304">
        <f t="shared" si="3"/>
        <v>0</v>
      </c>
      <c r="O11" s="304">
        <f t="shared" si="3"/>
        <v>0</v>
      </c>
      <c r="P11" s="304">
        <f t="shared" si="3"/>
        <v>0</v>
      </c>
      <c r="Q11" s="304">
        <f t="shared" si="3"/>
        <v>0</v>
      </c>
      <c r="R11" s="304">
        <f t="shared" si="3"/>
        <v>0</v>
      </c>
      <c r="S11" s="304">
        <f t="shared" si="3"/>
        <v>0</v>
      </c>
      <c r="T11" s="274" t="s">
        <v>237</v>
      </c>
      <c r="U11" s="209"/>
      <c r="V11" s="444"/>
      <c r="W11" s="58" t="s">
        <v>237</v>
      </c>
      <c r="X11" s="304">
        <f>SUM(X10:X10)</f>
        <v>0</v>
      </c>
      <c r="Y11" s="316">
        <f>SUM(Y10:Y10)</f>
        <v>0</v>
      </c>
      <c r="Z11" s="304">
        <f>SUM(Z10:Z10)</f>
        <v>0</v>
      </c>
      <c r="AA11" s="304">
        <f>SUM(AA10:AA10)</f>
        <v>0</v>
      </c>
      <c r="AB11" s="317">
        <f>SUM(AB10:AB10)</f>
        <v>85036.14899999999</v>
      </c>
      <c r="AC11" s="318"/>
      <c r="AD11" s="315">
        <f aca="true" t="shared" si="4" ref="AD11:AK11">SUM(AD10:AD10)</f>
        <v>0</v>
      </c>
      <c r="AE11" s="304">
        <f t="shared" si="4"/>
        <v>0</v>
      </c>
      <c r="AF11" s="304">
        <f t="shared" si="4"/>
        <v>0</v>
      </c>
      <c r="AG11" s="304">
        <f t="shared" si="4"/>
        <v>0</v>
      </c>
      <c r="AH11" s="304">
        <f t="shared" si="4"/>
        <v>0</v>
      </c>
      <c r="AI11" s="304">
        <f t="shared" si="4"/>
        <v>0</v>
      </c>
      <c r="AJ11" s="304">
        <f t="shared" si="4"/>
        <v>0</v>
      </c>
      <c r="AK11" s="317">
        <f t="shared" si="4"/>
        <v>0</v>
      </c>
      <c r="AL11" s="138"/>
      <c r="AM11" s="315">
        <f>SUM(AM10:AM10)</f>
        <v>0</v>
      </c>
      <c r="AN11" s="304">
        <f>SUM(AN10:AN10)</f>
        <v>0</v>
      </c>
      <c r="AO11" s="304">
        <f>SUM(AO10:AO10)</f>
        <v>0</v>
      </c>
      <c r="AP11" s="317">
        <f>SUM(AP10:AP10)</f>
        <v>0</v>
      </c>
      <c r="AQ11" s="274" t="s">
        <v>237</v>
      </c>
      <c r="AR11" s="209"/>
      <c r="AS11" s="444"/>
      <c r="AT11" s="58" t="s">
        <v>237</v>
      </c>
      <c r="AU11" s="333">
        <f aca="true" t="shared" si="5" ref="AU11:BG11">SUM(AU10:AU10)</f>
        <v>0</v>
      </c>
      <c r="AV11" s="333">
        <f t="shared" si="5"/>
        <v>0</v>
      </c>
      <c r="AW11" s="333">
        <f t="shared" si="5"/>
        <v>0</v>
      </c>
      <c r="AX11" s="333">
        <f t="shared" si="5"/>
        <v>0</v>
      </c>
      <c r="AY11" s="333">
        <f t="shared" si="5"/>
        <v>0</v>
      </c>
      <c r="AZ11" s="333">
        <f t="shared" si="5"/>
        <v>0</v>
      </c>
      <c r="BA11" s="333">
        <f t="shared" si="5"/>
        <v>0</v>
      </c>
      <c r="BB11" s="333">
        <f t="shared" si="5"/>
        <v>0</v>
      </c>
      <c r="BC11" s="333">
        <f t="shared" si="5"/>
        <v>0</v>
      </c>
      <c r="BD11" s="333">
        <f t="shared" si="5"/>
        <v>0</v>
      </c>
      <c r="BE11" s="333">
        <f t="shared" si="5"/>
        <v>0</v>
      </c>
      <c r="BF11" s="333">
        <f t="shared" si="5"/>
        <v>0</v>
      </c>
      <c r="BG11" s="334">
        <f t="shared" si="5"/>
        <v>0</v>
      </c>
      <c r="BH11" s="274" t="s">
        <v>237</v>
      </c>
      <c r="BI11" s="209"/>
      <c r="BJ11" s="444"/>
      <c r="BK11" s="58" t="s">
        <v>237</v>
      </c>
      <c r="BL11" s="333">
        <f aca="true" t="shared" si="6" ref="BL11:BQ11">SUM(BL10:BL10)</f>
        <v>0</v>
      </c>
      <c r="BM11" s="333">
        <f t="shared" si="6"/>
        <v>0</v>
      </c>
      <c r="BN11" s="333">
        <f t="shared" si="6"/>
        <v>0</v>
      </c>
      <c r="BO11" s="333">
        <f t="shared" si="6"/>
        <v>0</v>
      </c>
      <c r="BP11" s="333">
        <f t="shared" si="6"/>
        <v>0</v>
      </c>
      <c r="BQ11" s="335">
        <f t="shared" si="6"/>
        <v>0</v>
      </c>
      <c r="BR11" s="198"/>
      <c r="BS11" s="336">
        <f>SUM(BS10:BS10)</f>
        <v>0</v>
      </c>
      <c r="BT11" s="333">
        <f>SUM(BT10:BT10)</f>
        <v>0</v>
      </c>
      <c r="BU11" s="333">
        <v>2</v>
      </c>
      <c r="BV11" s="338">
        <v>1</v>
      </c>
      <c r="BW11" s="274" t="s">
        <v>237</v>
      </c>
      <c r="BX11" s="276"/>
      <c r="BY11" s="37"/>
    </row>
    <row r="12" spans="2:77" ht="37.5" customHeight="1">
      <c r="B12" s="454" t="s">
        <v>59</v>
      </c>
      <c r="C12" s="455"/>
      <c r="D12" s="140">
        <f aca="true" t="shared" si="7" ref="D12:S12">D9+D11</f>
        <v>17544804.298</v>
      </c>
      <c r="E12" s="132">
        <f t="shared" si="7"/>
        <v>7406314.882</v>
      </c>
      <c r="F12" s="132">
        <f t="shared" si="7"/>
        <v>1831103.575</v>
      </c>
      <c r="G12" s="132">
        <f t="shared" si="7"/>
        <v>1121472.2040000001</v>
      </c>
      <c r="H12" s="132">
        <f t="shared" si="7"/>
        <v>0</v>
      </c>
      <c r="I12" s="132">
        <f t="shared" si="7"/>
        <v>7893317.121</v>
      </c>
      <c r="J12" s="132">
        <f t="shared" si="7"/>
        <v>0</v>
      </c>
      <c r="K12" s="132">
        <f t="shared" si="7"/>
        <v>105527.549</v>
      </c>
      <c r="L12" s="132">
        <f t="shared" si="7"/>
        <v>128181.805</v>
      </c>
      <c r="M12" s="132">
        <f t="shared" si="7"/>
        <v>36030721.434</v>
      </c>
      <c r="N12" s="132">
        <f t="shared" si="7"/>
        <v>32257.914</v>
      </c>
      <c r="O12" s="132">
        <f t="shared" si="7"/>
        <v>29124.227</v>
      </c>
      <c r="P12" s="132">
        <f t="shared" si="7"/>
        <v>0</v>
      </c>
      <c r="Q12" s="132">
        <f t="shared" si="7"/>
        <v>107860.003</v>
      </c>
      <c r="R12" s="132">
        <f t="shared" si="7"/>
        <v>399586.534</v>
      </c>
      <c r="S12" s="132">
        <f t="shared" si="7"/>
        <v>63933.198</v>
      </c>
      <c r="T12" s="77" t="s">
        <v>245</v>
      </c>
      <c r="U12" s="209"/>
      <c r="V12" s="454" t="s">
        <v>244</v>
      </c>
      <c r="W12" s="455"/>
      <c r="X12" s="132">
        <f>X9+X11</f>
        <v>0</v>
      </c>
      <c r="Y12" s="133">
        <f>Y9+Y11</f>
        <v>0</v>
      </c>
      <c r="Z12" s="132">
        <f>Z9+Z11</f>
        <v>0</v>
      </c>
      <c r="AA12" s="132">
        <f>AA9+AA11</f>
        <v>632761.8759999999</v>
      </c>
      <c r="AB12" s="134">
        <f>AB9+AB11</f>
        <v>36663483.31</v>
      </c>
      <c r="AC12" s="138"/>
      <c r="AD12" s="131">
        <f aca="true" t="shared" si="8" ref="AD12:AK12">AD9+AD11</f>
        <v>123460.85</v>
      </c>
      <c r="AE12" s="132">
        <f t="shared" si="8"/>
        <v>10701.284</v>
      </c>
      <c r="AF12" s="132">
        <f t="shared" si="8"/>
        <v>134162.134</v>
      </c>
      <c r="AG12" s="132">
        <f t="shared" si="8"/>
        <v>268.904</v>
      </c>
      <c r="AH12" s="132">
        <f t="shared" si="8"/>
        <v>14542.553</v>
      </c>
      <c r="AI12" s="132">
        <f t="shared" si="8"/>
        <v>1776.671</v>
      </c>
      <c r="AJ12" s="132">
        <f t="shared" si="8"/>
        <v>16319.224</v>
      </c>
      <c r="AK12" s="134">
        <f t="shared" si="8"/>
        <v>150750.262</v>
      </c>
      <c r="AL12" s="138"/>
      <c r="AM12" s="131">
        <f>AM9+AM11</f>
        <v>0</v>
      </c>
      <c r="AN12" s="132">
        <f>AN9+AN11</f>
        <v>0</v>
      </c>
      <c r="AO12" s="132">
        <f>AO9+AO11</f>
        <v>0</v>
      </c>
      <c r="AP12" s="134">
        <f>AP9+AP11</f>
        <v>0</v>
      </c>
      <c r="AQ12" s="77" t="s">
        <v>245</v>
      </c>
      <c r="AR12" s="209"/>
      <c r="AS12" s="454" t="s">
        <v>244</v>
      </c>
      <c r="AT12" s="455"/>
      <c r="AU12" s="194">
        <f aca="true" t="shared" si="9" ref="AU12:BG12">AU9+AU11</f>
        <v>1523245.64</v>
      </c>
      <c r="AV12" s="195">
        <f t="shared" si="9"/>
        <v>0</v>
      </c>
      <c r="AW12" s="195">
        <f t="shared" si="9"/>
        <v>0</v>
      </c>
      <c r="AX12" s="195">
        <f t="shared" si="9"/>
        <v>0</v>
      </c>
      <c r="AY12" s="195">
        <f t="shared" si="9"/>
        <v>0</v>
      </c>
      <c r="AZ12" s="195">
        <f t="shared" si="9"/>
        <v>0</v>
      </c>
      <c r="BA12" s="195">
        <f t="shared" si="9"/>
        <v>0</v>
      </c>
      <c r="BB12" s="195">
        <f t="shared" si="9"/>
        <v>78019.5</v>
      </c>
      <c r="BC12" s="195">
        <f t="shared" si="9"/>
        <v>0</v>
      </c>
      <c r="BD12" s="195">
        <f t="shared" si="9"/>
        <v>37623.72</v>
      </c>
      <c r="BE12" s="195">
        <f t="shared" si="9"/>
        <v>115643.22</v>
      </c>
      <c r="BF12" s="195">
        <f t="shared" si="9"/>
        <v>0</v>
      </c>
      <c r="BG12" s="196">
        <f t="shared" si="9"/>
        <v>1638888.8599999999</v>
      </c>
      <c r="BH12" s="77" t="s">
        <v>245</v>
      </c>
      <c r="BI12" s="209"/>
      <c r="BJ12" s="454" t="s">
        <v>244</v>
      </c>
      <c r="BK12" s="455"/>
      <c r="BL12" s="194">
        <f aca="true" t="shared" si="10" ref="BL12:BQ12">BL9+BL11</f>
        <v>0</v>
      </c>
      <c r="BM12" s="195">
        <f t="shared" si="10"/>
        <v>0</v>
      </c>
      <c r="BN12" s="195">
        <f t="shared" si="10"/>
        <v>0</v>
      </c>
      <c r="BO12" s="195">
        <f t="shared" si="10"/>
        <v>0</v>
      </c>
      <c r="BP12" s="195">
        <f t="shared" si="10"/>
        <v>0</v>
      </c>
      <c r="BQ12" s="205">
        <f t="shared" si="10"/>
        <v>0</v>
      </c>
      <c r="BR12" s="198"/>
      <c r="BS12" s="206">
        <f>BS9+BS11</f>
        <v>0</v>
      </c>
      <c r="BT12" s="195">
        <f>BT9+BT11</f>
        <v>1</v>
      </c>
      <c r="BU12" s="195">
        <f>BU9+BU11</f>
        <v>6</v>
      </c>
      <c r="BV12" s="196">
        <f>BV9+BV11</f>
        <v>4</v>
      </c>
      <c r="BW12" s="77" t="s">
        <v>245</v>
      </c>
      <c r="BX12" s="37"/>
      <c r="BY12" s="37"/>
    </row>
    <row r="13" spans="4:64" ht="23.25" customHeight="1">
      <c r="D13" s="29"/>
      <c r="E13" s="29"/>
      <c r="F13" s="29"/>
      <c r="G13" s="38"/>
      <c r="H13" s="29"/>
      <c r="I13" s="30"/>
      <c r="J13" s="29"/>
      <c r="K13" s="29"/>
      <c r="L13" s="29"/>
      <c r="M13" s="29"/>
      <c r="N13" s="29"/>
      <c r="O13" s="29"/>
      <c r="P13" s="29"/>
      <c r="Q13" s="29"/>
      <c r="R13" s="29"/>
      <c r="S13" s="29"/>
      <c r="X13" s="29"/>
      <c r="Y13" s="29"/>
      <c r="Z13" s="29"/>
      <c r="AA13" s="29"/>
      <c r="AB13" s="29"/>
      <c r="AC13" s="74"/>
      <c r="AD13" s="29"/>
      <c r="AE13" s="29"/>
      <c r="AF13" s="29"/>
      <c r="AG13" s="29"/>
      <c r="AH13" s="29"/>
      <c r="AI13" s="29"/>
      <c r="AJ13" s="29"/>
      <c r="AK13" s="29"/>
      <c r="AL13" s="74"/>
      <c r="AM13" s="29"/>
      <c r="AN13" s="29"/>
      <c r="AO13" s="29"/>
      <c r="AP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L13" s="29"/>
    </row>
  </sheetData>
  <sheetProtection/>
  <mergeCells count="78">
    <mergeCell ref="BV3:BV5"/>
    <mergeCell ref="BO3:BO5"/>
    <mergeCell ref="BP3:BP5"/>
    <mergeCell ref="BQ3:BQ5"/>
    <mergeCell ref="BS3:BS5"/>
    <mergeCell ref="BK3:BK5"/>
    <mergeCell ref="BA3:BE3"/>
    <mergeCell ref="BL3:BL5"/>
    <mergeCell ref="BJ3:BJ5"/>
    <mergeCell ref="BT3:BT5"/>
    <mergeCell ref="BU3:BU5"/>
    <mergeCell ref="AP4:AP5"/>
    <mergeCell ref="AD3:AF3"/>
    <mergeCell ref="AO3:AP3"/>
    <mergeCell ref="AJ4:AJ5"/>
    <mergeCell ref="BM3:BM5"/>
    <mergeCell ref="BN3:BN5"/>
    <mergeCell ref="BC4:BC5"/>
    <mergeCell ref="BD4:BD5"/>
    <mergeCell ref="BE4:BE5"/>
    <mergeCell ref="BF3:BF5"/>
    <mergeCell ref="D4:G4"/>
    <mergeCell ref="H4:K4"/>
    <mergeCell ref="AI4:AI5"/>
    <mergeCell ref="AH3:AJ3"/>
    <mergeCell ref="AM3:AN3"/>
    <mergeCell ref="BB4:BB5"/>
    <mergeCell ref="AK3:AK5"/>
    <mergeCell ref="AM4:AM5"/>
    <mergeCell ref="AG4:AG5"/>
    <mergeCell ref="AZ4:AZ5"/>
    <mergeCell ref="BH3:BH5"/>
    <mergeCell ref="AV4:AV5"/>
    <mergeCell ref="AY4:AY5"/>
    <mergeCell ref="BA4:BA5"/>
    <mergeCell ref="AV3:AZ3"/>
    <mergeCell ref="AS3:AS5"/>
    <mergeCell ref="AU3:AU5"/>
    <mergeCell ref="AA4:AA5"/>
    <mergeCell ref="AB3:AB5"/>
    <mergeCell ref="AW4:AW5"/>
    <mergeCell ref="AX4:AX5"/>
    <mergeCell ref="AN4:AN5"/>
    <mergeCell ref="AQ3:AQ5"/>
    <mergeCell ref="AT3:AT5"/>
    <mergeCell ref="AE4:AE5"/>
    <mergeCell ref="AF4:AF5"/>
    <mergeCell ref="AH4:AH5"/>
    <mergeCell ref="BJ10:BJ11"/>
    <mergeCell ref="B3:B5"/>
    <mergeCell ref="L4:L5"/>
    <mergeCell ref="M4:M5"/>
    <mergeCell ref="C3:C5"/>
    <mergeCell ref="D3:M3"/>
    <mergeCell ref="BG3:BG5"/>
    <mergeCell ref="AO4:AO5"/>
    <mergeCell ref="Z4:Z5"/>
    <mergeCell ref="AD4:AD5"/>
    <mergeCell ref="B12:C12"/>
    <mergeCell ref="V6:V9"/>
    <mergeCell ref="V10:V11"/>
    <mergeCell ref="V12:W12"/>
    <mergeCell ref="T3:T5"/>
    <mergeCell ref="V3:V5"/>
    <mergeCell ref="W3:W5"/>
    <mergeCell ref="B10:B11"/>
    <mergeCell ref="B6:B9"/>
    <mergeCell ref="N4:Q4"/>
    <mergeCell ref="BW3:BW5"/>
    <mergeCell ref="X4:Y4"/>
    <mergeCell ref="R4:S4"/>
    <mergeCell ref="N3:S3"/>
    <mergeCell ref="X3:AA3"/>
    <mergeCell ref="AS12:AT12"/>
    <mergeCell ref="BJ12:BK12"/>
    <mergeCell ref="AS6:AS9"/>
    <mergeCell ref="AS10:AS11"/>
    <mergeCell ref="BJ6:BJ9"/>
  </mergeCells>
  <printOptions/>
  <pageMargins left="0.3937007874015748" right="0.5905511811023623" top="0.5905511811023623" bottom="0.5905511811023623" header="0.5118110236220472" footer="0.5118110236220472"/>
  <pageSetup firstPageNumber="24" useFirstPageNumber="1" horizontalDpi="600" verticalDpi="600" orientation="landscape" paperSize="9" scale="84" r:id="rId3"/>
  <colBreaks count="3" manualBreakCount="3">
    <brk id="20" max="11" man="1"/>
    <brk id="43" max="16" man="1"/>
    <brk id="60" max="16" man="1"/>
  </colBreaks>
  <ignoredErrors>
    <ignoredError sqref="Z8:AB8 J9:L9 AD9:AE9 AM9:AP9 BS7 Z11:AB11 M6 AM6:AN6 AF7 AV6:AW6 Z7:AA7 AM7:AP7 AV7:AY7 AM8:AP8 Z10:AB10 BM6 BO6:BQ6 BS8:BT8 BM9 BO9 BT6:BV6 AM11:AP11 AM10:AP10 X10:Y10 X7:Y7 X11:Y11 X8:Y8 J8:S8 D11:S11 J7:L7 J10:S10 AU9:AY9 AU8:AY8 AU11:BG11 AU10:BG10 BS10:BV10 AD10:AK10 AD11:AK11 AE8:AK8 AJ7 AI6:AJ6 BL10:BO10 BL8:BQ8 BL7:BO7 BU7:BV7 BQ7 BQ10 N7:S7 H10:I10 D8:I8 D10 H7 F7 D9:I9 E10:G10 D7:E7 G7 I7" unlockedFormula="1"/>
    <ignoredError sqref="Z9:AB9 AF9:AK9 BP9:BQ9 X9:Y9 M9:S9 BA9:BD9 AZ7:BG8 BS11:BT11 BA6 BC6 BL11:BP11 BE9:BG9 AZ9" formula="1" unlockedFormula="1"/>
    <ignoredError sqref="BA9:BD9 AZ7:BG8 BS11:BT11 BA6 BC6 BL11:BP11" formulaRange="1" unlockedFormula="1"/>
    <ignoredError sqref="BE9:BG9 AZ9" formula="1" formulaRange="1" unlockedFormula="1"/>
    <ignoredError sqref="AZ6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CT14"/>
  <sheetViews>
    <sheetView view="pageBreakPreview" zoomScale="115" zoomScaleNormal="78" zoomScaleSheetLayoutView="115" zoomScalePageLayoutView="110" workbookViewId="0" topLeftCell="BS1">
      <selection activeCell="CB9" sqref="CB9"/>
    </sheetView>
  </sheetViews>
  <sheetFormatPr defaultColWidth="10.66015625" defaultRowHeight="18"/>
  <cols>
    <col min="1" max="1" width="3.33203125" style="21" customWidth="1"/>
    <col min="2" max="2" width="2.08203125" style="21" customWidth="1"/>
    <col min="3" max="3" width="7.58203125" style="21" customWidth="1"/>
    <col min="4" max="4" width="8.83203125" style="21" customWidth="1"/>
    <col min="5" max="5" width="9.5" style="21" bestFit="1" customWidth="1"/>
    <col min="6" max="6" width="4.58203125" style="21" customWidth="1"/>
    <col min="7" max="7" width="7.75" style="21" customWidth="1"/>
    <col min="8" max="8" width="9.83203125" style="21" customWidth="1"/>
    <col min="9" max="9" width="6.83203125" style="21" customWidth="1"/>
    <col min="10" max="10" width="9.5" style="21" customWidth="1"/>
    <col min="11" max="11" width="7.33203125" style="21" customWidth="1"/>
    <col min="12" max="12" width="9.75" style="21" customWidth="1"/>
    <col min="13" max="13" width="9.25" style="21" customWidth="1"/>
    <col min="14" max="14" width="4.75" style="21" customWidth="1"/>
    <col min="15" max="15" width="5.33203125" style="21" customWidth="1"/>
    <col min="16" max="16" width="4.58203125" style="21" customWidth="1"/>
    <col min="17" max="17" width="5.5" style="21" customWidth="1"/>
    <col min="18" max="18" width="5.58203125" style="21" customWidth="1"/>
    <col min="19" max="19" width="8.75" style="21" customWidth="1"/>
    <col min="20" max="20" width="5.5" style="21" customWidth="1"/>
    <col min="21" max="21" width="7.25" style="21" customWidth="1"/>
    <col min="22" max="22" width="6.58203125" style="21" customWidth="1"/>
    <col min="23" max="23" width="9.5" style="21" customWidth="1"/>
    <col min="24" max="24" width="9" style="21" customWidth="1"/>
    <col min="25" max="25" width="6.75" style="21" customWidth="1"/>
    <col min="26" max="26" width="3.33203125" style="21" customWidth="1"/>
    <col min="27" max="27" width="2.08203125" style="21" customWidth="1"/>
    <col min="28" max="28" width="6.58203125" style="21" customWidth="1"/>
    <col min="29" max="29" width="8.58203125" style="21" customWidth="1"/>
    <col min="30" max="30" width="7.75" style="21" customWidth="1"/>
    <col min="31" max="31" width="7.83203125" style="21" customWidth="1"/>
    <col min="32" max="32" width="6.25" style="21" bestFit="1" customWidth="1"/>
    <col min="33" max="33" width="6.33203125" style="21" customWidth="1"/>
    <col min="34" max="34" width="7.75" style="21" customWidth="1"/>
    <col min="35" max="35" width="6.75" style="21" customWidth="1"/>
    <col min="36" max="36" width="6.58203125" style="21" customWidth="1"/>
    <col min="37" max="37" width="8.75" style="21" customWidth="1"/>
    <col min="38" max="38" width="4.5" style="21" customWidth="1"/>
    <col min="39" max="39" width="6.5" style="21" customWidth="1"/>
    <col min="40" max="40" width="9.08203125" style="53" customWidth="1"/>
    <col min="41" max="41" width="8.5" style="21" customWidth="1"/>
    <col min="42" max="42" width="9.08203125" style="21" customWidth="1"/>
    <col min="43" max="43" width="7" style="21" customWidth="1"/>
    <col min="44" max="44" width="8.5" style="21" customWidth="1"/>
    <col min="45" max="45" width="7.5" style="21" customWidth="1"/>
    <col min="46" max="46" width="7.33203125" style="21" customWidth="1"/>
    <col min="47" max="47" width="7.75" style="21" customWidth="1"/>
    <col min="48" max="48" width="6.75" style="21" customWidth="1"/>
    <col min="49" max="49" width="8.58203125" style="21" customWidth="1"/>
    <col min="50" max="50" width="6.25" style="21" customWidth="1"/>
    <col min="51" max="51" width="3.83203125" style="21" customWidth="1"/>
    <col min="52" max="52" width="2.08203125" style="21" customWidth="1"/>
    <col min="53" max="53" width="8.25" style="21" customWidth="1"/>
    <col min="54" max="59" width="7.58203125" style="21" customWidth="1"/>
    <col min="60" max="60" width="8.08203125" style="21" customWidth="1"/>
    <col min="61" max="65" width="7.58203125" style="21" customWidth="1"/>
    <col min="66" max="69" width="8.08203125" style="21" customWidth="1"/>
    <col min="70" max="70" width="7.58203125" style="21" customWidth="1"/>
    <col min="71" max="71" width="8.08203125" style="21" customWidth="1"/>
    <col min="72" max="72" width="8.25" style="21" customWidth="1"/>
    <col min="73" max="73" width="3.83203125" style="21" customWidth="1"/>
    <col min="74" max="74" width="2.08203125" style="21" customWidth="1"/>
    <col min="75" max="75" width="7.83203125" style="21" customWidth="1"/>
    <col min="76" max="79" width="6.58203125" style="21" customWidth="1"/>
    <col min="80" max="80" width="6.75" style="21" customWidth="1"/>
    <col min="81" max="81" width="5.58203125" style="21" customWidth="1"/>
    <col min="82" max="82" width="6" style="21" customWidth="1"/>
    <col min="83" max="83" width="9.83203125" style="21" customWidth="1"/>
    <col min="84" max="84" width="8.58203125" style="21" customWidth="1"/>
    <col min="85" max="85" width="4.83203125" style="21" customWidth="1"/>
    <col min="86" max="86" width="5.58203125" style="21" customWidth="1"/>
    <col min="87" max="87" width="8" style="21" customWidth="1"/>
    <col min="88" max="88" width="8.58203125" style="21" customWidth="1"/>
    <col min="89" max="89" width="4.83203125" style="21" customWidth="1"/>
    <col min="90" max="90" width="6.33203125" style="21" customWidth="1"/>
    <col min="91" max="91" width="9.33203125" style="21" bestFit="1" customWidth="1"/>
    <col min="92" max="92" width="7.58203125" style="21" customWidth="1"/>
    <col min="93" max="93" width="8.58203125" style="21" customWidth="1"/>
    <col min="94" max="94" width="8" style="21" customWidth="1"/>
    <col min="95" max="95" width="8.58203125" style="21" customWidth="1"/>
    <col min="96" max="96" width="9.58203125" style="21" customWidth="1"/>
    <col min="97" max="97" width="8.25" style="21" customWidth="1"/>
    <col min="98" max="98" width="3" style="28" customWidth="1"/>
    <col min="99" max="16384" width="10.58203125" style="21" customWidth="1"/>
  </cols>
  <sheetData>
    <row r="1" spans="2:98" ht="21" customHeight="1">
      <c r="B1" s="186" t="s">
        <v>133</v>
      </c>
      <c r="C1" s="186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8"/>
      <c r="Z1" s="18"/>
      <c r="AA1" s="18"/>
      <c r="AB1" s="18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50"/>
      <c r="AO1" s="20"/>
      <c r="AP1" s="20"/>
      <c r="AQ1" s="20"/>
      <c r="AR1" s="20"/>
      <c r="AS1" s="20"/>
      <c r="AT1" s="20"/>
      <c r="AU1" s="20"/>
      <c r="AV1" s="20"/>
      <c r="AW1" s="20"/>
      <c r="AX1" s="18"/>
      <c r="AY1" s="18"/>
      <c r="AZ1" s="18"/>
      <c r="BA1" s="18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18"/>
      <c r="BU1" s="18"/>
      <c r="BV1" s="18"/>
      <c r="BW1" s="18"/>
      <c r="BX1" s="20"/>
      <c r="BY1" s="20"/>
      <c r="BZ1" s="20"/>
      <c r="CA1" s="20"/>
      <c r="CB1" s="20"/>
      <c r="CC1" s="20"/>
      <c r="CD1" s="20"/>
      <c r="CE1" s="20"/>
      <c r="CF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18"/>
      <c r="CT1" s="21"/>
    </row>
    <row r="2" spans="2:98" ht="21" customHeight="1">
      <c r="B2" s="187" t="s">
        <v>291</v>
      </c>
      <c r="C2" s="106"/>
      <c r="D2" s="22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66" t="s">
        <v>239</v>
      </c>
      <c r="Z2" s="66"/>
      <c r="AA2" s="187" t="s">
        <v>153</v>
      </c>
      <c r="AB2" s="187" t="s">
        <v>292</v>
      </c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51"/>
      <c r="AO2" s="25"/>
      <c r="AP2" s="25"/>
      <c r="AQ2" s="25"/>
      <c r="AR2" s="25"/>
      <c r="AS2" s="25"/>
      <c r="AT2" s="25"/>
      <c r="AU2" s="25"/>
      <c r="AV2" s="25"/>
      <c r="AW2" s="25"/>
      <c r="AX2" s="66" t="s">
        <v>239</v>
      </c>
      <c r="AY2" s="66"/>
      <c r="AZ2" s="105"/>
      <c r="BA2" s="187" t="s">
        <v>293</v>
      </c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66" t="s">
        <v>239</v>
      </c>
      <c r="BU2" s="66"/>
      <c r="BV2" s="22"/>
      <c r="BW2" s="187" t="s">
        <v>293</v>
      </c>
      <c r="BX2" s="25"/>
      <c r="BY2" s="25"/>
      <c r="BZ2" s="25"/>
      <c r="CA2" s="25"/>
      <c r="CB2" s="25"/>
      <c r="CC2" s="25"/>
      <c r="CD2" s="25"/>
      <c r="CE2" s="25"/>
      <c r="CF2" s="25"/>
      <c r="CG2" s="26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66" t="s">
        <v>239</v>
      </c>
      <c r="CT2" s="21"/>
    </row>
    <row r="3" spans="2:97" s="9" customFormat="1" ht="18.75" customHeight="1">
      <c r="B3" s="460" t="s">
        <v>238</v>
      </c>
      <c r="C3" s="448" t="s">
        <v>92</v>
      </c>
      <c r="D3" s="614" t="s">
        <v>166</v>
      </c>
      <c r="E3" s="572"/>
      <c r="F3" s="572"/>
      <c r="G3" s="572"/>
      <c r="H3" s="572"/>
      <c r="I3" s="572"/>
      <c r="J3" s="572"/>
      <c r="K3" s="572"/>
      <c r="L3" s="572"/>
      <c r="M3" s="615"/>
      <c r="N3" s="584" t="s">
        <v>93</v>
      </c>
      <c r="O3" s="584"/>
      <c r="P3" s="584"/>
      <c r="Q3" s="584"/>
      <c r="R3" s="571" t="s">
        <v>165</v>
      </c>
      <c r="S3" s="572"/>
      <c r="T3" s="572"/>
      <c r="U3" s="572"/>
      <c r="V3" s="572"/>
      <c r="W3" s="572"/>
      <c r="X3" s="572"/>
      <c r="Y3" s="445" t="s">
        <v>92</v>
      </c>
      <c r="Z3" s="208"/>
      <c r="AA3" s="460" t="s">
        <v>238</v>
      </c>
      <c r="AB3" s="448" t="s">
        <v>92</v>
      </c>
      <c r="AC3" s="568" t="s">
        <v>94</v>
      </c>
      <c r="AD3" s="569"/>
      <c r="AE3" s="569"/>
      <c r="AF3" s="569"/>
      <c r="AG3" s="569"/>
      <c r="AH3" s="569"/>
      <c r="AI3" s="569"/>
      <c r="AJ3" s="569"/>
      <c r="AK3" s="570"/>
      <c r="AL3" s="555" t="s">
        <v>95</v>
      </c>
      <c r="AM3" s="555" t="s">
        <v>96</v>
      </c>
      <c r="AN3" s="588" t="s">
        <v>39</v>
      </c>
      <c r="AO3" s="575" t="s">
        <v>154</v>
      </c>
      <c r="AP3" s="576"/>
      <c r="AQ3" s="576"/>
      <c r="AR3" s="576"/>
      <c r="AS3" s="576"/>
      <c r="AT3" s="576"/>
      <c r="AU3" s="576"/>
      <c r="AV3" s="576"/>
      <c r="AW3" s="577"/>
      <c r="AX3" s="445" t="s">
        <v>92</v>
      </c>
      <c r="AY3" s="208"/>
      <c r="AZ3" s="460" t="s">
        <v>238</v>
      </c>
      <c r="BA3" s="448" t="s">
        <v>92</v>
      </c>
      <c r="BB3" s="585" t="s">
        <v>97</v>
      </c>
      <c r="BC3" s="586"/>
      <c r="BD3" s="586"/>
      <c r="BE3" s="586"/>
      <c r="BF3" s="587"/>
      <c r="BG3" s="594" t="s">
        <v>139</v>
      </c>
      <c r="BH3" s="595"/>
      <c r="BI3" s="595"/>
      <c r="BJ3" s="595"/>
      <c r="BK3" s="601" t="s">
        <v>140</v>
      </c>
      <c r="BL3" s="601"/>
      <c r="BM3" s="601"/>
      <c r="BN3" s="601"/>
      <c r="BO3" s="602"/>
      <c r="BP3" s="561" t="s">
        <v>127</v>
      </c>
      <c r="BQ3" s="562"/>
      <c r="BR3" s="562"/>
      <c r="BS3" s="562"/>
      <c r="BT3" s="445" t="s">
        <v>92</v>
      </c>
      <c r="BU3" s="208"/>
      <c r="BV3" s="460" t="s">
        <v>238</v>
      </c>
      <c r="BW3" s="448" t="s">
        <v>92</v>
      </c>
      <c r="BX3" s="596" t="s">
        <v>128</v>
      </c>
      <c r="BY3" s="597"/>
      <c r="BZ3" s="597"/>
      <c r="CA3" s="597"/>
      <c r="CB3" s="598"/>
      <c r="CC3" s="555" t="s">
        <v>98</v>
      </c>
      <c r="CD3" s="555" t="s">
        <v>99</v>
      </c>
      <c r="CE3" s="558" t="s">
        <v>34</v>
      </c>
      <c r="CF3" s="575" t="s">
        <v>168</v>
      </c>
      <c r="CG3" s="576"/>
      <c r="CH3" s="576"/>
      <c r="CI3" s="576"/>
      <c r="CJ3" s="576"/>
      <c r="CK3" s="576"/>
      <c r="CL3" s="576"/>
      <c r="CM3" s="576"/>
      <c r="CN3" s="576"/>
      <c r="CO3" s="576"/>
      <c r="CP3" s="576"/>
      <c r="CQ3" s="577"/>
      <c r="CR3" s="609" t="s">
        <v>265</v>
      </c>
      <c r="CS3" s="445" t="s">
        <v>92</v>
      </c>
    </row>
    <row r="4" spans="2:97" s="9" customFormat="1" ht="18.75" customHeight="1">
      <c r="B4" s="461"/>
      <c r="C4" s="449"/>
      <c r="D4" s="545" t="s">
        <v>155</v>
      </c>
      <c r="E4" s="547" t="s">
        <v>156</v>
      </c>
      <c r="F4" s="547" t="s">
        <v>251</v>
      </c>
      <c r="G4" s="616" t="s">
        <v>85</v>
      </c>
      <c r="H4" s="617"/>
      <c r="I4" s="617"/>
      <c r="J4" s="618"/>
      <c r="K4" s="549" t="s">
        <v>250</v>
      </c>
      <c r="L4" s="573" t="s">
        <v>126</v>
      </c>
      <c r="M4" s="573" t="s">
        <v>164</v>
      </c>
      <c r="N4" s="549" t="s">
        <v>252</v>
      </c>
      <c r="O4" s="549" t="s">
        <v>100</v>
      </c>
      <c r="P4" s="549" t="s">
        <v>126</v>
      </c>
      <c r="Q4" s="547" t="s">
        <v>14</v>
      </c>
      <c r="R4" s="573" t="s">
        <v>314</v>
      </c>
      <c r="S4" s="573" t="s">
        <v>253</v>
      </c>
      <c r="T4" s="573" t="s">
        <v>254</v>
      </c>
      <c r="U4" s="566" t="s">
        <v>36</v>
      </c>
      <c r="V4" s="578" t="s">
        <v>101</v>
      </c>
      <c r="W4" s="573" t="s">
        <v>126</v>
      </c>
      <c r="X4" s="580" t="s">
        <v>14</v>
      </c>
      <c r="Y4" s="446"/>
      <c r="Z4" s="208"/>
      <c r="AA4" s="461"/>
      <c r="AB4" s="449"/>
      <c r="AC4" s="554" t="s">
        <v>266</v>
      </c>
      <c r="AD4" s="549" t="s">
        <v>258</v>
      </c>
      <c r="AE4" s="547" t="s">
        <v>37</v>
      </c>
      <c r="AF4" s="549" t="s">
        <v>102</v>
      </c>
      <c r="AG4" s="549" t="s">
        <v>103</v>
      </c>
      <c r="AH4" s="547" t="s">
        <v>38</v>
      </c>
      <c r="AI4" s="549" t="s">
        <v>256</v>
      </c>
      <c r="AJ4" s="549" t="s">
        <v>257</v>
      </c>
      <c r="AK4" s="547" t="s">
        <v>315</v>
      </c>
      <c r="AL4" s="556"/>
      <c r="AM4" s="556"/>
      <c r="AN4" s="589"/>
      <c r="AO4" s="563" t="s">
        <v>135</v>
      </c>
      <c r="AP4" s="564"/>
      <c r="AQ4" s="564"/>
      <c r="AR4" s="565"/>
      <c r="AS4" s="592" t="s">
        <v>104</v>
      </c>
      <c r="AT4" s="592"/>
      <c r="AU4" s="593"/>
      <c r="AV4" s="573" t="s">
        <v>255</v>
      </c>
      <c r="AW4" s="582" t="s">
        <v>14</v>
      </c>
      <c r="AX4" s="446"/>
      <c r="AY4" s="208"/>
      <c r="AZ4" s="461"/>
      <c r="BA4" s="449"/>
      <c r="BB4" s="552" t="s">
        <v>321</v>
      </c>
      <c r="BC4" s="550" t="s">
        <v>41</v>
      </c>
      <c r="BD4" s="591" t="s">
        <v>271</v>
      </c>
      <c r="BE4" s="591" t="s">
        <v>272</v>
      </c>
      <c r="BF4" s="550" t="s">
        <v>14</v>
      </c>
      <c r="BG4" s="547" t="s">
        <v>42</v>
      </c>
      <c r="BH4" s="549" t="s">
        <v>105</v>
      </c>
      <c r="BI4" s="549" t="s">
        <v>275</v>
      </c>
      <c r="BJ4" s="549" t="s">
        <v>106</v>
      </c>
      <c r="BK4" s="573" t="s">
        <v>107</v>
      </c>
      <c r="BL4" s="573" t="s">
        <v>276</v>
      </c>
      <c r="BM4" s="573" t="s">
        <v>129</v>
      </c>
      <c r="BN4" s="578" t="s">
        <v>108</v>
      </c>
      <c r="BO4" s="566" t="s">
        <v>14</v>
      </c>
      <c r="BP4" s="549" t="s">
        <v>273</v>
      </c>
      <c r="BQ4" s="549" t="s">
        <v>274</v>
      </c>
      <c r="BR4" s="549" t="s">
        <v>109</v>
      </c>
      <c r="BS4" s="599" t="s">
        <v>14</v>
      </c>
      <c r="BT4" s="446"/>
      <c r="BU4" s="208"/>
      <c r="BV4" s="461"/>
      <c r="BW4" s="449"/>
      <c r="BX4" s="554" t="s">
        <v>261</v>
      </c>
      <c r="BY4" s="549" t="s">
        <v>262</v>
      </c>
      <c r="BZ4" s="549" t="s">
        <v>260</v>
      </c>
      <c r="CA4" s="549" t="s">
        <v>259</v>
      </c>
      <c r="CB4" s="547" t="s">
        <v>14</v>
      </c>
      <c r="CC4" s="556"/>
      <c r="CD4" s="556"/>
      <c r="CE4" s="559"/>
      <c r="CF4" s="545" t="s">
        <v>35</v>
      </c>
      <c r="CG4" s="549" t="s">
        <v>263</v>
      </c>
      <c r="CH4" s="606" t="s">
        <v>134</v>
      </c>
      <c r="CI4" s="607"/>
      <c r="CJ4" s="549" t="s">
        <v>110</v>
      </c>
      <c r="CK4" s="604" t="s">
        <v>264</v>
      </c>
      <c r="CL4" s="573" t="s">
        <v>138</v>
      </c>
      <c r="CM4" s="608" t="s">
        <v>298</v>
      </c>
      <c r="CN4" s="78"/>
      <c r="CO4" s="612" t="s">
        <v>322</v>
      </c>
      <c r="CP4" s="591" t="s">
        <v>130</v>
      </c>
      <c r="CQ4" s="603" t="s">
        <v>14</v>
      </c>
      <c r="CR4" s="610"/>
      <c r="CS4" s="446"/>
    </row>
    <row r="5" spans="2:97" s="9" customFormat="1" ht="35.25" customHeight="1">
      <c r="B5" s="462"/>
      <c r="C5" s="450"/>
      <c r="D5" s="546"/>
      <c r="E5" s="548"/>
      <c r="F5" s="548"/>
      <c r="G5" s="82" t="s">
        <v>247</v>
      </c>
      <c r="H5" s="82" t="s">
        <v>248</v>
      </c>
      <c r="I5" s="82" t="s">
        <v>249</v>
      </c>
      <c r="J5" s="79" t="s">
        <v>175</v>
      </c>
      <c r="K5" s="548"/>
      <c r="L5" s="574"/>
      <c r="M5" s="574"/>
      <c r="N5" s="548"/>
      <c r="O5" s="548"/>
      <c r="P5" s="557"/>
      <c r="Q5" s="548"/>
      <c r="R5" s="567"/>
      <c r="S5" s="574"/>
      <c r="T5" s="574"/>
      <c r="U5" s="567"/>
      <c r="V5" s="579"/>
      <c r="W5" s="574"/>
      <c r="X5" s="581"/>
      <c r="Y5" s="447"/>
      <c r="Z5" s="208"/>
      <c r="AA5" s="462"/>
      <c r="AB5" s="450"/>
      <c r="AC5" s="546"/>
      <c r="AD5" s="548"/>
      <c r="AE5" s="548"/>
      <c r="AF5" s="548"/>
      <c r="AG5" s="548"/>
      <c r="AH5" s="548"/>
      <c r="AI5" s="548"/>
      <c r="AJ5" s="548"/>
      <c r="AK5" s="548"/>
      <c r="AL5" s="557"/>
      <c r="AM5" s="557"/>
      <c r="AN5" s="590"/>
      <c r="AO5" s="84" t="s">
        <v>289</v>
      </c>
      <c r="AP5" s="82" t="s">
        <v>267</v>
      </c>
      <c r="AQ5" s="82" t="s">
        <v>268</v>
      </c>
      <c r="AR5" s="83" t="s">
        <v>40</v>
      </c>
      <c r="AS5" s="85" t="s">
        <v>269</v>
      </c>
      <c r="AT5" s="82" t="s">
        <v>270</v>
      </c>
      <c r="AU5" s="79" t="s">
        <v>175</v>
      </c>
      <c r="AV5" s="574"/>
      <c r="AW5" s="583"/>
      <c r="AX5" s="447"/>
      <c r="AY5" s="208"/>
      <c r="AZ5" s="462"/>
      <c r="BA5" s="450"/>
      <c r="BB5" s="553"/>
      <c r="BC5" s="551"/>
      <c r="BD5" s="551"/>
      <c r="BE5" s="551"/>
      <c r="BF5" s="551"/>
      <c r="BG5" s="548"/>
      <c r="BH5" s="548"/>
      <c r="BI5" s="548"/>
      <c r="BJ5" s="548"/>
      <c r="BK5" s="574"/>
      <c r="BL5" s="567"/>
      <c r="BM5" s="574"/>
      <c r="BN5" s="579"/>
      <c r="BO5" s="567"/>
      <c r="BP5" s="548"/>
      <c r="BQ5" s="548"/>
      <c r="BR5" s="548"/>
      <c r="BS5" s="600"/>
      <c r="BT5" s="447"/>
      <c r="BU5" s="208"/>
      <c r="BV5" s="462"/>
      <c r="BW5" s="450"/>
      <c r="BX5" s="546"/>
      <c r="BY5" s="548"/>
      <c r="BZ5" s="548"/>
      <c r="CA5" s="548"/>
      <c r="CB5" s="548"/>
      <c r="CC5" s="557"/>
      <c r="CD5" s="557"/>
      <c r="CE5" s="560"/>
      <c r="CF5" s="546"/>
      <c r="CG5" s="548"/>
      <c r="CH5" s="80" t="s">
        <v>136</v>
      </c>
      <c r="CI5" s="80" t="s">
        <v>137</v>
      </c>
      <c r="CJ5" s="548"/>
      <c r="CK5" s="605"/>
      <c r="CL5" s="574"/>
      <c r="CM5" s="600"/>
      <c r="CN5" s="81" t="s">
        <v>277</v>
      </c>
      <c r="CO5" s="613"/>
      <c r="CP5" s="551"/>
      <c r="CQ5" s="560"/>
      <c r="CR5" s="611"/>
      <c r="CS5" s="447"/>
    </row>
    <row r="6" spans="2:97" s="9" customFormat="1" ht="42" customHeight="1">
      <c r="B6" s="442" t="s">
        <v>284</v>
      </c>
      <c r="C6" s="57" t="s">
        <v>167</v>
      </c>
      <c r="D6" s="146">
        <v>1018065.29</v>
      </c>
      <c r="E6" s="146">
        <v>65707350.255</v>
      </c>
      <c r="F6" s="141"/>
      <c r="G6" s="141">
        <v>645371.07</v>
      </c>
      <c r="H6" s="141">
        <f>9702526.428+512000</f>
        <v>10214526.428</v>
      </c>
      <c r="I6" s="141">
        <v>12228.185</v>
      </c>
      <c r="J6" s="142">
        <f>SUM(G6:I6)</f>
        <v>10872125.683</v>
      </c>
      <c r="K6" s="146">
        <f>67042.695+1570.886</f>
        <v>68613.581</v>
      </c>
      <c r="L6" s="146">
        <v>-331975.162</v>
      </c>
      <c r="M6" s="146">
        <f>SUM(D6:I6)+K6+L6</f>
        <v>77334179.647</v>
      </c>
      <c r="N6" s="146"/>
      <c r="O6" s="146">
        <v>3011.158</v>
      </c>
      <c r="P6" s="146"/>
      <c r="Q6" s="147">
        <f>SUM(N6:P6)</f>
        <v>3011.158</v>
      </c>
      <c r="R6" s="146"/>
      <c r="S6" s="146">
        <v>3777587.909</v>
      </c>
      <c r="T6" s="146">
        <v>9600</v>
      </c>
      <c r="U6" s="148">
        <v>280832.706</v>
      </c>
      <c r="V6" s="149">
        <v>98544.166</v>
      </c>
      <c r="W6" s="148">
        <v>-93239.078</v>
      </c>
      <c r="X6" s="150">
        <f>SUM(R6:W6)</f>
        <v>4073325.703</v>
      </c>
      <c r="Y6" s="65" t="s">
        <v>167</v>
      </c>
      <c r="Z6" s="210"/>
      <c r="AA6" s="442" t="s">
        <v>284</v>
      </c>
      <c r="AB6" s="57" t="s">
        <v>167</v>
      </c>
      <c r="AC6" s="155">
        <v>5717830.771</v>
      </c>
      <c r="AD6" s="146">
        <v>4012781.738</v>
      </c>
      <c r="AE6" s="146">
        <v>908472.039</v>
      </c>
      <c r="AF6" s="146"/>
      <c r="AG6" s="146">
        <v>124432.784</v>
      </c>
      <c r="AH6" s="146">
        <v>4585014.003</v>
      </c>
      <c r="AI6" s="146"/>
      <c r="AJ6" s="146">
        <f>249403.876-206724.173</f>
        <v>42679.70299999998</v>
      </c>
      <c r="AK6" s="142">
        <f>AC6-AD6+AE6+AF6+AG6+AH6+AI6+AJ6</f>
        <v>7365647.561999999</v>
      </c>
      <c r="AL6" s="147"/>
      <c r="AM6" s="147">
        <v>236854.673</v>
      </c>
      <c r="AN6" s="156">
        <f>M6+Q6+X6+AK6+AL6+AM6</f>
        <v>89013018.74299999</v>
      </c>
      <c r="AO6" s="157">
        <v>46329564.944</v>
      </c>
      <c r="AP6" s="146">
        <v>32062894.042</v>
      </c>
      <c r="AQ6" s="146">
        <v>98610.3</v>
      </c>
      <c r="AR6" s="156">
        <f>SUM(AO6:AQ6)</f>
        <v>78491069.286</v>
      </c>
      <c r="AS6" s="158"/>
      <c r="AT6" s="158">
        <v>490000</v>
      </c>
      <c r="AU6" s="147">
        <f>(AS6+AT6)</f>
        <v>490000</v>
      </c>
      <c r="AV6" s="146">
        <f>86248.789+1570.886</f>
        <v>87819.675</v>
      </c>
      <c r="AW6" s="156">
        <f>((AR6+AU6)+AV6)</f>
        <v>79068888.961</v>
      </c>
      <c r="AX6" s="65" t="s">
        <v>167</v>
      </c>
      <c r="AY6" s="210"/>
      <c r="AZ6" s="442" t="s">
        <v>284</v>
      </c>
      <c r="BA6" s="57" t="s">
        <v>167</v>
      </c>
      <c r="BB6" s="155"/>
      <c r="BC6" s="146">
        <v>69405.759</v>
      </c>
      <c r="BD6" s="146">
        <v>27685.6</v>
      </c>
      <c r="BE6" s="146"/>
      <c r="BF6" s="147">
        <f>SUM(BB6:BE6)</f>
        <v>97091.359</v>
      </c>
      <c r="BG6" s="146"/>
      <c r="BH6" s="146">
        <v>2503054.162</v>
      </c>
      <c r="BI6" s="146"/>
      <c r="BJ6" s="146">
        <v>59092.174</v>
      </c>
      <c r="BK6" s="146"/>
      <c r="BL6" s="146"/>
      <c r="BM6" s="148">
        <v>75680.3</v>
      </c>
      <c r="BN6" s="146">
        <v>329433.546</v>
      </c>
      <c r="BO6" s="150">
        <f>SUM(BG6:BN6)</f>
        <v>2967260.182</v>
      </c>
      <c r="BP6" s="147"/>
      <c r="BQ6" s="147">
        <v>556136.094</v>
      </c>
      <c r="BR6" s="147">
        <f>11167.53+9500.729+45415.529</f>
        <v>66083.788</v>
      </c>
      <c r="BS6" s="161">
        <f>SUM(BP6:BR6)</f>
        <v>622219.882</v>
      </c>
      <c r="BT6" s="65" t="s">
        <v>167</v>
      </c>
      <c r="BU6" s="210"/>
      <c r="BV6" s="442" t="s">
        <v>284</v>
      </c>
      <c r="BW6" s="57" t="s">
        <v>167</v>
      </c>
      <c r="BX6" s="155">
        <v>684789.426</v>
      </c>
      <c r="BY6" s="146"/>
      <c r="BZ6" s="146"/>
      <c r="CA6" s="146">
        <v>70055.092</v>
      </c>
      <c r="CB6" s="147">
        <f>SUM(BX6:CA6)</f>
        <v>754844.5179999999</v>
      </c>
      <c r="CC6" s="150"/>
      <c r="CD6" s="150"/>
      <c r="CE6" s="156">
        <f>AW6+BF6+BO6+BS6+CB6+CC6+CD6</f>
        <v>83510304.902</v>
      </c>
      <c r="CF6" s="155">
        <v>3725963</v>
      </c>
      <c r="CG6" s="146"/>
      <c r="CH6" s="146"/>
      <c r="CI6" s="149">
        <v>1449200</v>
      </c>
      <c r="CJ6" s="149">
        <v>-46461</v>
      </c>
      <c r="CK6" s="158"/>
      <c r="CL6" s="146"/>
      <c r="CM6" s="146">
        <f>484014.841+1175</f>
        <v>485189.841</v>
      </c>
      <c r="CN6" s="146">
        <v>-27978.692</v>
      </c>
      <c r="CO6" s="146">
        <v>-111178</v>
      </c>
      <c r="CP6" s="146"/>
      <c r="CQ6" s="163">
        <f>SUM(CF6:CM6,CO6:CP6)</f>
        <v>5502713.841</v>
      </c>
      <c r="CR6" s="164">
        <f>(CE6+CQ6)</f>
        <v>89013018.743</v>
      </c>
      <c r="CS6" s="65" t="s">
        <v>167</v>
      </c>
    </row>
    <row r="7" spans="2:97" s="9" customFormat="1" ht="42" customHeight="1">
      <c r="B7" s="443"/>
      <c r="C7" s="56" t="s">
        <v>57</v>
      </c>
      <c r="D7" s="254">
        <v>394.219</v>
      </c>
      <c r="E7" s="141">
        <v>335852.328</v>
      </c>
      <c r="F7" s="141"/>
      <c r="G7" s="141"/>
      <c r="H7" s="141">
        <v>106861</v>
      </c>
      <c r="I7" s="141"/>
      <c r="J7" s="142">
        <f>SUM(G7:I7)</f>
        <v>106861</v>
      </c>
      <c r="K7" s="141">
        <v>785.519</v>
      </c>
      <c r="L7" s="141">
        <v>-658.797</v>
      </c>
      <c r="M7" s="141">
        <f>SUM(D7:I7)+K7+L7</f>
        <v>443234.2689999999</v>
      </c>
      <c r="N7" s="141"/>
      <c r="O7" s="141">
        <f>15.145+2</f>
        <v>17.145</v>
      </c>
      <c r="P7" s="141"/>
      <c r="Q7" s="142">
        <f>SUM(N7:P7)</f>
        <v>17.145</v>
      </c>
      <c r="R7" s="141"/>
      <c r="S7" s="141">
        <v>53681.999</v>
      </c>
      <c r="T7" s="141">
        <v>1480</v>
      </c>
      <c r="U7" s="255">
        <v>11316.262</v>
      </c>
      <c r="V7" s="256">
        <f>29954.6+0</f>
        <v>29954.6</v>
      </c>
      <c r="W7" s="255">
        <v>-328.627</v>
      </c>
      <c r="X7" s="257">
        <f>SUM(R7:W7)</f>
        <v>96104.23400000001</v>
      </c>
      <c r="Y7" s="240" t="s">
        <v>57</v>
      </c>
      <c r="Z7" s="209"/>
      <c r="AA7" s="443"/>
      <c r="AB7" s="56" t="s">
        <v>57</v>
      </c>
      <c r="AC7" s="254">
        <v>459576.92</v>
      </c>
      <c r="AD7" s="141">
        <v>390519.733</v>
      </c>
      <c r="AE7" s="141">
        <v>739.564</v>
      </c>
      <c r="AF7" s="141"/>
      <c r="AG7" s="141">
        <v>789.416</v>
      </c>
      <c r="AH7" s="141">
        <v>7610</v>
      </c>
      <c r="AI7" s="141">
        <v>4966.98</v>
      </c>
      <c r="AJ7" s="141">
        <v>3420.566</v>
      </c>
      <c r="AK7" s="142">
        <f>AC7-AD7+AE7+AF7+AG7+AH7+AI7+AJ7</f>
        <v>86583.71299999997</v>
      </c>
      <c r="AL7" s="142"/>
      <c r="AM7" s="142">
        <v>26787.542</v>
      </c>
      <c r="AN7" s="258">
        <f>M7+Q7+X7+AK7+AL7+AM7</f>
        <v>652726.9029999999</v>
      </c>
      <c r="AO7" s="259"/>
      <c r="AP7" s="260"/>
      <c r="AQ7" s="141"/>
      <c r="AR7" s="258">
        <f>SUM(AO7:AQ7)</f>
        <v>0</v>
      </c>
      <c r="AS7" s="261"/>
      <c r="AT7" s="141">
        <v>47551</v>
      </c>
      <c r="AU7" s="142">
        <f>(AS7+AT7)</f>
        <v>47551</v>
      </c>
      <c r="AV7" s="141">
        <v>354.876</v>
      </c>
      <c r="AW7" s="258">
        <f>((AR7+AU7)+AV7)</f>
        <v>47905.876</v>
      </c>
      <c r="AX7" s="240" t="s">
        <v>57</v>
      </c>
      <c r="AY7" s="209"/>
      <c r="AZ7" s="443"/>
      <c r="BA7" s="56" t="s">
        <v>57</v>
      </c>
      <c r="BB7" s="254"/>
      <c r="BC7" s="141">
        <v>3187.085</v>
      </c>
      <c r="BD7" s="141">
        <v>210.422</v>
      </c>
      <c r="BE7" s="141"/>
      <c r="BF7" s="142">
        <f>SUM(BB7:BE7)</f>
        <v>3397.507</v>
      </c>
      <c r="BG7" s="141"/>
      <c r="BH7" s="141">
        <v>27099.022</v>
      </c>
      <c r="BI7" s="141"/>
      <c r="BJ7" s="141"/>
      <c r="BK7" s="141"/>
      <c r="BL7" s="141"/>
      <c r="BM7" s="255">
        <v>303</v>
      </c>
      <c r="BN7" s="141">
        <v>13927.359</v>
      </c>
      <c r="BO7" s="257">
        <f>SUM(BG7:BN7)</f>
        <v>41329.381</v>
      </c>
      <c r="BP7" s="142">
        <v>65805</v>
      </c>
      <c r="BQ7" s="142">
        <v>7800</v>
      </c>
      <c r="BR7" s="142"/>
      <c r="BS7" s="262">
        <f>SUM(BP7:BR7)</f>
        <v>73605</v>
      </c>
      <c r="BT7" s="240" t="s">
        <v>57</v>
      </c>
      <c r="BU7" s="209"/>
      <c r="BV7" s="443"/>
      <c r="BW7" s="56" t="s">
        <v>57</v>
      </c>
      <c r="BX7" s="254">
        <v>65487.172</v>
      </c>
      <c r="BY7" s="141">
        <v>747.047</v>
      </c>
      <c r="BZ7" s="141"/>
      <c r="CA7" s="141"/>
      <c r="CB7" s="142">
        <f>SUM(BX7:CA7)</f>
        <v>66234.219</v>
      </c>
      <c r="CC7" s="257"/>
      <c r="CD7" s="257">
        <v>190.508</v>
      </c>
      <c r="CE7" s="258">
        <f>AW7+BF7+BO7+BS7+CB7+CC7+CD7</f>
        <v>232662.491</v>
      </c>
      <c r="CF7" s="254">
        <v>108420</v>
      </c>
      <c r="CG7" s="141"/>
      <c r="CH7" s="141">
        <v>17082.977</v>
      </c>
      <c r="CI7" s="141">
        <v>151700</v>
      </c>
      <c r="CJ7" s="141">
        <v>436.162</v>
      </c>
      <c r="CK7" s="261">
        <v>467.645</v>
      </c>
      <c r="CL7" s="141">
        <v>128793.795</v>
      </c>
      <c r="CM7" s="141">
        <v>14439.833</v>
      </c>
      <c r="CN7" s="141">
        <v>14439.833</v>
      </c>
      <c r="CO7" s="141">
        <v>-1276</v>
      </c>
      <c r="CP7" s="141"/>
      <c r="CQ7" s="263">
        <f>SUM(CF7:CM7,CO7:CP7)</f>
        <v>420064.412</v>
      </c>
      <c r="CR7" s="264">
        <f>(CE7+CQ7)</f>
        <v>652726.903</v>
      </c>
      <c r="CS7" s="240" t="s">
        <v>57</v>
      </c>
    </row>
    <row r="8" spans="1:97" s="9" customFormat="1" ht="42" customHeight="1">
      <c r="A8" s="273" t="s">
        <v>323</v>
      </c>
      <c r="B8" s="443"/>
      <c r="C8" s="56" t="s">
        <v>58</v>
      </c>
      <c r="D8" s="141">
        <v>337.573</v>
      </c>
      <c r="E8" s="141">
        <v>453059.483</v>
      </c>
      <c r="F8" s="141"/>
      <c r="G8" s="141"/>
      <c r="H8" s="141"/>
      <c r="I8" s="141"/>
      <c r="J8" s="142">
        <f>SUM(G8:I8)</f>
        <v>0</v>
      </c>
      <c r="K8" s="141"/>
      <c r="L8" s="141"/>
      <c r="M8" s="141">
        <f>SUM(D8:I8)+K8+L8</f>
        <v>453397.056</v>
      </c>
      <c r="N8" s="141"/>
      <c r="O8" s="260">
        <v>0.212</v>
      </c>
      <c r="P8" s="141"/>
      <c r="Q8" s="142">
        <f>SUM(N8:P8)</f>
        <v>0.212</v>
      </c>
      <c r="R8" s="141"/>
      <c r="S8" s="141">
        <v>13380.158</v>
      </c>
      <c r="T8" s="141"/>
      <c r="U8" s="255">
        <v>5264.202</v>
      </c>
      <c r="V8" s="256">
        <v>4865.937</v>
      </c>
      <c r="W8" s="255">
        <v>-9412.641</v>
      </c>
      <c r="X8" s="257">
        <f>SUM(R8:W8)</f>
        <v>14097.655999999999</v>
      </c>
      <c r="Y8" s="240" t="s">
        <v>58</v>
      </c>
      <c r="Z8" s="273" t="s">
        <v>324</v>
      </c>
      <c r="AA8" s="443"/>
      <c r="AB8" s="56" t="s">
        <v>58</v>
      </c>
      <c r="AC8" s="254">
        <v>684511</v>
      </c>
      <c r="AD8" s="141">
        <v>599383.57</v>
      </c>
      <c r="AE8" s="141">
        <v>108802.95</v>
      </c>
      <c r="AF8" s="141"/>
      <c r="AG8" s="141">
        <v>896.084</v>
      </c>
      <c r="AH8" s="141">
        <v>9344.3</v>
      </c>
      <c r="AI8" s="141"/>
      <c r="AJ8" s="141">
        <v>5105.71</v>
      </c>
      <c r="AK8" s="142">
        <f>AC8-AD8+AE8+AF8+AG8+AH8+AI8+AJ8</f>
        <v>209276.47400000005</v>
      </c>
      <c r="AL8" s="142"/>
      <c r="AM8" s="142"/>
      <c r="AN8" s="258">
        <f>M8+Q8+X8+AK8+AL8+AM8</f>
        <v>676771.398</v>
      </c>
      <c r="AO8" s="261"/>
      <c r="AP8" s="141"/>
      <c r="AQ8" s="141"/>
      <c r="AR8" s="258">
        <f>SUM(AO8:AQ8)</f>
        <v>0</v>
      </c>
      <c r="AS8" s="261"/>
      <c r="AT8" s="141"/>
      <c r="AU8" s="142">
        <f>(AS8+AT8)</f>
        <v>0</v>
      </c>
      <c r="AV8" s="141"/>
      <c r="AW8" s="258">
        <f>((AR8+AU8)+AV8)</f>
        <v>0</v>
      </c>
      <c r="AX8" s="240" t="s">
        <v>58</v>
      </c>
      <c r="AY8" s="273" t="s">
        <v>325</v>
      </c>
      <c r="AZ8" s="443"/>
      <c r="BA8" s="56" t="s">
        <v>58</v>
      </c>
      <c r="BB8" s="254"/>
      <c r="BC8" s="141">
        <v>806.434</v>
      </c>
      <c r="BD8" s="141"/>
      <c r="BE8" s="141">
        <v>307.239</v>
      </c>
      <c r="BF8" s="142">
        <f>SUM(BB8:BE8)</f>
        <v>1113.673</v>
      </c>
      <c r="BG8" s="141"/>
      <c r="BH8" s="141">
        <v>98.175</v>
      </c>
      <c r="BI8" s="141"/>
      <c r="BJ8" s="141"/>
      <c r="BK8" s="141"/>
      <c r="BL8" s="141"/>
      <c r="BM8" s="255">
        <v>185</v>
      </c>
      <c r="BN8" s="141">
        <v>25250.872</v>
      </c>
      <c r="BO8" s="257">
        <f>SUM(BG8:BN8)</f>
        <v>25534.047</v>
      </c>
      <c r="BP8" s="142">
        <v>121500</v>
      </c>
      <c r="BQ8" s="142">
        <v>418</v>
      </c>
      <c r="BR8" s="142"/>
      <c r="BS8" s="263">
        <f>SUM(BP8:BR8)</f>
        <v>121918</v>
      </c>
      <c r="BT8" s="240" t="s">
        <v>58</v>
      </c>
      <c r="BU8" s="273" t="s">
        <v>326</v>
      </c>
      <c r="BV8" s="443"/>
      <c r="BW8" s="56" t="s">
        <v>58</v>
      </c>
      <c r="BX8" s="254"/>
      <c r="BY8" s="141">
        <v>7700</v>
      </c>
      <c r="BZ8" s="141"/>
      <c r="CA8" s="141"/>
      <c r="CB8" s="142">
        <f>SUM(BX8:CA8)</f>
        <v>7700</v>
      </c>
      <c r="CC8" s="257"/>
      <c r="CD8" s="257"/>
      <c r="CE8" s="258">
        <f>AW8+BF8+BO8+BS8+CB8+CC8+CD8</f>
        <v>156265.72</v>
      </c>
      <c r="CF8" s="254">
        <v>70861</v>
      </c>
      <c r="CG8" s="141"/>
      <c r="CH8" s="141"/>
      <c r="CI8" s="141">
        <v>140000</v>
      </c>
      <c r="CJ8" s="141"/>
      <c r="CK8" s="261"/>
      <c r="CL8" s="141">
        <f>335653.671+10950</f>
        <v>346603.671</v>
      </c>
      <c r="CM8" s="141">
        <v>-36958.993</v>
      </c>
      <c r="CN8" s="141">
        <v>-36958.993</v>
      </c>
      <c r="CO8" s="141"/>
      <c r="CP8" s="141"/>
      <c r="CQ8" s="263">
        <f>SUM(CF8:CM8,CO8:CP8)</f>
        <v>520505.67799999996</v>
      </c>
      <c r="CR8" s="324">
        <f>(CE8+CQ8)</f>
        <v>676771.3979999999</v>
      </c>
      <c r="CS8" s="240" t="s">
        <v>58</v>
      </c>
    </row>
    <row r="9" spans="2:97" s="9" customFormat="1" ht="42" customHeight="1">
      <c r="B9" s="444"/>
      <c r="C9" s="58" t="s">
        <v>55</v>
      </c>
      <c r="D9" s="321">
        <f aca="true" t="shared" si="0" ref="D9:X9">SUM(D6:D8)</f>
        <v>1018797.082</v>
      </c>
      <c r="E9" s="143">
        <f t="shared" si="0"/>
        <v>66496262.06600001</v>
      </c>
      <c r="F9" s="143">
        <f t="shared" si="0"/>
        <v>0</v>
      </c>
      <c r="G9" s="143">
        <f t="shared" si="0"/>
        <v>645371.07</v>
      </c>
      <c r="H9" s="143">
        <f t="shared" si="0"/>
        <v>10321387.428</v>
      </c>
      <c r="I9" s="322">
        <f t="shared" si="0"/>
        <v>12228.185</v>
      </c>
      <c r="J9" s="322">
        <f t="shared" si="0"/>
        <v>10978986.683</v>
      </c>
      <c r="K9" s="322">
        <f t="shared" si="0"/>
        <v>69399.1</v>
      </c>
      <c r="L9" s="322">
        <f t="shared" si="0"/>
        <v>-332633.95900000003</v>
      </c>
      <c r="M9" s="322">
        <f t="shared" si="0"/>
        <v>78230810.97199999</v>
      </c>
      <c r="N9" s="322">
        <f t="shared" si="0"/>
        <v>0</v>
      </c>
      <c r="O9" s="322">
        <f t="shared" si="0"/>
        <v>3028.515</v>
      </c>
      <c r="P9" s="322">
        <f t="shared" si="0"/>
        <v>0</v>
      </c>
      <c r="Q9" s="322">
        <f t="shared" si="0"/>
        <v>3028.515</v>
      </c>
      <c r="R9" s="322">
        <f t="shared" si="0"/>
        <v>0</v>
      </c>
      <c r="S9" s="322">
        <f t="shared" si="0"/>
        <v>3844650.0659999996</v>
      </c>
      <c r="T9" s="322">
        <f t="shared" si="0"/>
        <v>11080</v>
      </c>
      <c r="U9" s="322">
        <f t="shared" si="0"/>
        <v>297413.17</v>
      </c>
      <c r="V9" s="145">
        <f t="shared" si="0"/>
        <v>133364.703</v>
      </c>
      <c r="W9" s="143">
        <f t="shared" si="0"/>
        <v>-102980.34599999999</v>
      </c>
      <c r="X9" s="144">
        <f t="shared" si="0"/>
        <v>4183527.5930000003</v>
      </c>
      <c r="Y9" s="274" t="s">
        <v>55</v>
      </c>
      <c r="Z9" s="209"/>
      <c r="AA9" s="444"/>
      <c r="AB9" s="58" t="s">
        <v>55</v>
      </c>
      <c r="AC9" s="143">
        <f aca="true" t="shared" si="1" ref="AC9:AW9">SUM(AC6:AC8)</f>
        <v>6861918.691</v>
      </c>
      <c r="AD9" s="143">
        <f t="shared" si="1"/>
        <v>5002685.041</v>
      </c>
      <c r="AE9" s="143">
        <f t="shared" si="1"/>
        <v>1018014.553</v>
      </c>
      <c r="AF9" s="143">
        <f t="shared" si="1"/>
        <v>0</v>
      </c>
      <c r="AG9" s="143">
        <f t="shared" si="1"/>
        <v>126118.284</v>
      </c>
      <c r="AH9" s="143">
        <f t="shared" si="1"/>
        <v>4601968.302999999</v>
      </c>
      <c r="AI9" s="143">
        <f t="shared" si="1"/>
        <v>4966.98</v>
      </c>
      <c r="AJ9" s="143">
        <f t="shared" si="1"/>
        <v>51205.97899999998</v>
      </c>
      <c r="AK9" s="143">
        <f t="shared" si="1"/>
        <v>7661507.748999999</v>
      </c>
      <c r="AL9" s="143">
        <f t="shared" si="1"/>
        <v>0</v>
      </c>
      <c r="AM9" s="143">
        <f t="shared" si="1"/>
        <v>263642.215</v>
      </c>
      <c r="AN9" s="323">
        <f t="shared" si="1"/>
        <v>90342517.04399998</v>
      </c>
      <c r="AO9" s="154">
        <f t="shared" si="1"/>
        <v>46329564.944</v>
      </c>
      <c r="AP9" s="143">
        <f t="shared" si="1"/>
        <v>32062894.042</v>
      </c>
      <c r="AQ9" s="143">
        <f t="shared" si="1"/>
        <v>98610.3</v>
      </c>
      <c r="AR9" s="323">
        <f t="shared" si="1"/>
        <v>78491069.286</v>
      </c>
      <c r="AS9" s="154">
        <f t="shared" si="1"/>
        <v>0</v>
      </c>
      <c r="AT9" s="143">
        <f t="shared" si="1"/>
        <v>537551</v>
      </c>
      <c r="AU9" s="143">
        <f t="shared" si="1"/>
        <v>537551</v>
      </c>
      <c r="AV9" s="143">
        <f t="shared" si="1"/>
        <v>88174.551</v>
      </c>
      <c r="AW9" s="323">
        <f t="shared" si="1"/>
        <v>79116794.837</v>
      </c>
      <c r="AX9" s="274" t="s">
        <v>55</v>
      </c>
      <c r="AY9" s="209"/>
      <c r="AZ9" s="444"/>
      <c r="BA9" s="58" t="s">
        <v>55</v>
      </c>
      <c r="BB9" s="143">
        <f aca="true" t="shared" si="2" ref="BB9:BS9">SUM(BB6:BB8)</f>
        <v>0</v>
      </c>
      <c r="BC9" s="143">
        <f t="shared" si="2"/>
        <v>73399.278</v>
      </c>
      <c r="BD9" s="143">
        <f t="shared" si="2"/>
        <v>27896.021999999997</v>
      </c>
      <c r="BE9" s="143">
        <f t="shared" si="2"/>
        <v>307.239</v>
      </c>
      <c r="BF9" s="143">
        <f t="shared" si="2"/>
        <v>101602.53899999999</v>
      </c>
      <c r="BG9" s="143">
        <f t="shared" si="2"/>
        <v>0</v>
      </c>
      <c r="BH9" s="143">
        <f t="shared" si="2"/>
        <v>2530251.3589999997</v>
      </c>
      <c r="BI9" s="143">
        <f t="shared" si="2"/>
        <v>0</v>
      </c>
      <c r="BJ9" s="143">
        <f t="shared" si="2"/>
        <v>59092.174</v>
      </c>
      <c r="BK9" s="143">
        <f t="shared" si="2"/>
        <v>0</v>
      </c>
      <c r="BL9" s="143">
        <f t="shared" si="2"/>
        <v>0</v>
      </c>
      <c r="BM9" s="143">
        <f t="shared" si="2"/>
        <v>76168.3</v>
      </c>
      <c r="BN9" s="143">
        <f t="shared" si="2"/>
        <v>368611.77699999994</v>
      </c>
      <c r="BO9" s="143">
        <f t="shared" si="2"/>
        <v>3034123.61</v>
      </c>
      <c r="BP9" s="143">
        <f t="shared" si="2"/>
        <v>187305</v>
      </c>
      <c r="BQ9" s="143">
        <f t="shared" si="2"/>
        <v>564354.094</v>
      </c>
      <c r="BR9" s="143">
        <f t="shared" si="2"/>
        <v>66083.788</v>
      </c>
      <c r="BS9" s="144">
        <f t="shared" si="2"/>
        <v>817742.882</v>
      </c>
      <c r="BT9" s="274" t="s">
        <v>55</v>
      </c>
      <c r="BU9" s="209"/>
      <c r="BV9" s="444"/>
      <c r="BW9" s="58" t="s">
        <v>55</v>
      </c>
      <c r="BX9" s="143">
        <f aca="true" t="shared" si="3" ref="BX9:CR9">SUM(BX6:BX8)</f>
        <v>750276.598</v>
      </c>
      <c r="BY9" s="143">
        <f t="shared" si="3"/>
        <v>8447.047</v>
      </c>
      <c r="BZ9" s="143">
        <f t="shared" si="3"/>
        <v>0</v>
      </c>
      <c r="CA9" s="143">
        <f t="shared" si="3"/>
        <v>70055.092</v>
      </c>
      <c r="CB9" s="143">
        <f t="shared" si="3"/>
        <v>828778.737</v>
      </c>
      <c r="CC9" s="143">
        <f t="shared" si="3"/>
        <v>0</v>
      </c>
      <c r="CD9" s="143">
        <f t="shared" si="3"/>
        <v>190.508</v>
      </c>
      <c r="CE9" s="323">
        <f t="shared" si="3"/>
        <v>83899233.11299999</v>
      </c>
      <c r="CF9" s="154">
        <f t="shared" si="3"/>
        <v>3905244</v>
      </c>
      <c r="CG9" s="143">
        <f t="shared" si="3"/>
        <v>0</v>
      </c>
      <c r="CH9" s="143">
        <f t="shared" si="3"/>
        <v>17082.977</v>
      </c>
      <c r="CI9" s="143">
        <f t="shared" si="3"/>
        <v>1740900</v>
      </c>
      <c r="CJ9" s="143">
        <f t="shared" si="3"/>
        <v>-46024.838</v>
      </c>
      <c r="CK9" s="143">
        <f t="shared" si="3"/>
        <v>467.645</v>
      </c>
      <c r="CL9" s="143">
        <f t="shared" si="3"/>
        <v>475397.46599999996</v>
      </c>
      <c r="CM9" s="143">
        <f t="shared" si="3"/>
        <v>462670.681</v>
      </c>
      <c r="CN9" s="143">
        <f t="shared" si="3"/>
        <v>-50497.852</v>
      </c>
      <c r="CO9" s="143">
        <f t="shared" si="3"/>
        <v>-112454</v>
      </c>
      <c r="CP9" s="143">
        <f t="shared" si="3"/>
        <v>0</v>
      </c>
      <c r="CQ9" s="325">
        <f t="shared" si="3"/>
        <v>6443283.931000001</v>
      </c>
      <c r="CR9" s="162">
        <f t="shared" si="3"/>
        <v>90342517.044</v>
      </c>
      <c r="CS9" s="274" t="s">
        <v>55</v>
      </c>
    </row>
    <row r="10" spans="2:97" s="9" customFormat="1" ht="42" customHeight="1">
      <c r="B10" s="442" t="s">
        <v>285</v>
      </c>
      <c r="C10" s="56" t="s">
        <v>56</v>
      </c>
      <c r="D10" s="254">
        <v>113.806</v>
      </c>
      <c r="E10" s="141">
        <f>25719.447+10200</f>
        <v>35919.447</v>
      </c>
      <c r="F10" s="141"/>
      <c r="G10" s="141"/>
      <c r="H10" s="141"/>
      <c r="I10" s="141"/>
      <c r="J10" s="142">
        <f>SUM(G10:I10)</f>
        <v>0</v>
      </c>
      <c r="K10" s="141">
        <v>0.011</v>
      </c>
      <c r="L10" s="141"/>
      <c r="M10" s="141">
        <f>SUM(D10:I10)+K10+L10</f>
        <v>36033.263999999996</v>
      </c>
      <c r="N10" s="141"/>
      <c r="O10" s="141"/>
      <c r="P10" s="141"/>
      <c r="Q10" s="142">
        <f>SUM(N10:P10)</f>
        <v>0</v>
      </c>
      <c r="R10" s="141"/>
      <c r="S10" s="141">
        <v>19583.807</v>
      </c>
      <c r="T10" s="141"/>
      <c r="U10" s="255">
        <v>4707.303</v>
      </c>
      <c r="V10" s="256">
        <v>4830.618</v>
      </c>
      <c r="W10" s="339">
        <v>-248</v>
      </c>
      <c r="X10" s="257">
        <f>SUM(R10:W10)</f>
        <v>28873.728000000003</v>
      </c>
      <c r="Y10" s="240" t="s">
        <v>56</v>
      </c>
      <c r="Z10" s="209"/>
      <c r="AA10" s="442" t="s">
        <v>285</v>
      </c>
      <c r="AB10" s="56" t="s">
        <v>56</v>
      </c>
      <c r="AC10" s="254">
        <v>151845.344</v>
      </c>
      <c r="AD10" s="141">
        <v>118890.923</v>
      </c>
      <c r="AE10" s="141">
        <v>21671.413</v>
      </c>
      <c r="AF10" s="141">
        <v>1394.817</v>
      </c>
      <c r="AG10" s="141"/>
      <c r="AH10" s="141">
        <v>3200</v>
      </c>
      <c r="AI10" s="141"/>
      <c r="AJ10" s="141">
        <v>8</v>
      </c>
      <c r="AK10" s="142">
        <f>AC10-AD10+AE10+AF10+AG10+AH10+AI10+AJ10</f>
        <v>59228.65100000002</v>
      </c>
      <c r="AL10" s="142"/>
      <c r="AM10" s="142"/>
      <c r="AN10" s="258">
        <f>M10+Q10+X10+AK10+AL10+AM10</f>
        <v>124135.64300000001</v>
      </c>
      <c r="AO10" s="261"/>
      <c r="AP10" s="141"/>
      <c r="AQ10" s="141"/>
      <c r="AR10" s="258">
        <f>SUM(AO10:AQ10)</f>
        <v>0</v>
      </c>
      <c r="AS10" s="261"/>
      <c r="AT10" s="141"/>
      <c r="AU10" s="142">
        <f>(AS10+AT10)</f>
        <v>0</v>
      </c>
      <c r="AV10" s="141"/>
      <c r="AW10" s="258">
        <f>((AR10+AU10)+AV10)</f>
        <v>0</v>
      </c>
      <c r="AX10" s="240" t="s">
        <v>56</v>
      </c>
      <c r="AY10" s="209"/>
      <c r="AZ10" s="442" t="s">
        <v>285</v>
      </c>
      <c r="BA10" s="56" t="s">
        <v>56</v>
      </c>
      <c r="BB10" s="254"/>
      <c r="BC10" s="141">
        <v>114.85</v>
      </c>
      <c r="BD10" s="141">
        <v>115.004</v>
      </c>
      <c r="BE10" s="141"/>
      <c r="BF10" s="142">
        <f>SUM(BB10:BE10)</f>
        <v>229.85399999999998</v>
      </c>
      <c r="BG10" s="141"/>
      <c r="BH10" s="141">
        <v>19786.12</v>
      </c>
      <c r="BI10" s="141"/>
      <c r="BJ10" s="141"/>
      <c r="BK10" s="141"/>
      <c r="BL10" s="141"/>
      <c r="BM10" s="255">
        <v>2485.4</v>
      </c>
      <c r="BN10" s="141">
        <v>5794.122</v>
      </c>
      <c r="BO10" s="257">
        <f>SUM(BG10:BN10)</f>
        <v>28065.642</v>
      </c>
      <c r="BP10" s="142"/>
      <c r="BQ10" s="142">
        <v>3130</v>
      </c>
      <c r="BR10" s="142"/>
      <c r="BS10" s="262">
        <f>SUM(BP10:BR10)</f>
        <v>3130</v>
      </c>
      <c r="BT10" s="240" t="s">
        <v>56</v>
      </c>
      <c r="BU10" s="209"/>
      <c r="BV10" s="442" t="s">
        <v>285</v>
      </c>
      <c r="BW10" s="56" t="s">
        <v>56</v>
      </c>
      <c r="BX10" s="254">
        <v>7335.367</v>
      </c>
      <c r="BY10" s="141" t="s">
        <v>176</v>
      </c>
      <c r="BZ10" s="141"/>
      <c r="CA10" s="141"/>
      <c r="CB10" s="142">
        <f>SUM(BX10:CA10)</f>
        <v>7335.367</v>
      </c>
      <c r="CC10" s="257"/>
      <c r="CD10" s="257"/>
      <c r="CE10" s="258">
        <f>AW10+BF10+BO10+BS10+CB10+CC10+CD10</f>
        <v>38760.863</v>
      </c>
      <c r="CF10" s="254">
        <v>35707.5</v>
      </c>
      <c r="CG10" s="141"/>
      <c r="CH10" s="141">
        <v>4825.15</v>
      </c>
      <c r="CI10" s="141">
        <v>26508.2</v>
      </c>
      <c r="CJ10" s="141"/>
      <c r="CK10" s="261">
        <v>1888.408</v>
      </c>
      <c r="CL10" s="141">
        <v>15899.807</v>
      </c>
      <c r="CM10" s="141">
        <v>1021.813</v>
      </c>
      <c r="CN10" s="141">
        <v>1642.377</v>
      </c>
      <c r="CO10" s="255">
        <v>-476.1</v>
      </c>
      <c r="CP10" s="255"/>
      <c r="CQ10" s="258">
        <f>SUM(CF10:CM10,CO10:CP10)</f>
        <v>85374.77799999999</v>
      </c>
      <c r="CR10" s="324">
        <f>(CE10+CQ10)</f>
        <v>124135.64099999999</v>
      </c>
      <c r="CS10" s="240" t="s">
        <v>56</v>
      </c>
    </row>
    <row r="11" spans="2:97" s="9" customFormat="1" ht="42" customHeight="1">
      <c r="B11" s="444"/>
      <c r="C11" s="58" t="s">
        <v>237</v>
      </c>
      <c r="D11" s="321">
        <f aca="true" t="shared" si="4" ref="D11:X11">SUM(D10:D10)</f>
        <v>113.806</v>
      </c>
      <c r="E11" s="143">
        <f t="shared" si="4"/>
        <v>35919.447</v>
      </c>
      <c r="F11" s="143">
        <f t="shared" si="4"/>
        <v>0</v>
      </c>
      <c r="G11" s="143">
        <f t="shared" si="4"/>
        <v>0</v>
      </c>
      <c r="H11" s="143">
        <f t="shared" si="4"/>
        <v>0</v>
      </c>
      <c r="I11" s="143">
        <f t="shared" si="4"/>
        <v>0</v>
      </c>
      <c r="J11" s="143">
        <f t="shared" si="4"/>
        <v>0</v>
      </c>
      <c r="K11" s="143">
        <f t="shared" si="4"/>
        <v>0.011</v>
      </c>
      <c r="L11" s="143">
        <f t="shared" si="4"/>
        <v>0</v>
      </c>
      <c r="M11" s="143">
        <f t="shared" si="4"/>
        <v>36033.263999999996</v>
      </c>
      <c r="N11" s="143">
        <f t="shared" si="4"/>
        <v>0</v>
      </c>
      <c r="O11" s="143">
        <f t="shared" si="4"/>
        <v>0</v>
      </c>
      <c r="P11" s="143">
        <f t="shared" si="4"/>
        <v>0</v>
      </c>
      <c r="Q11" s="143">
        <f t="shared" si="4"/>
        <v>0</v>
      </c>
      <c r="R11" s="143">
        <f t="shared" si="4"/>
        <v>0</v>
      </c>
      <c r="S11" s="143">
        <f t="shared" si="4"/>
        <v>19583.807</v>
      </c>
      <c r="T11" s="143">
        <f t="shared" si="4"/>
        <v>0</v>
      </c>
      <c r="U11" s="143">
        <f t="shared" si="4"/>
        <v>4707.303</v>
      </c>
      <c r="V11" s="145">
        <f t="shared" si="4"/>
        <v>4830.618</v>
      </c>
      <c r="W11" s="143">
        <f t="shared" si="4"/>
        <v>-248</v>
      </c>
      <c r="X11" s="144">
        <f t="shared" si="4"/>
        <v>28873.728000000003</v>
      </c>
      <c r="Y11" s="274" t="s">
        <v>237</v>
      </c>
      <c r="Z11" s="209"/>
      <c r="AA11" s="444"/>
      <c r="AB11" s="58" t="s">
        <v>237</v>
      </c>
      <c r="AC11" s="143">
        <f aca="true" t="shared" si="5" ref="AC11:AW11">SUM(AC10:AC10)</f>
        <v>151845.344</v>
      </c>
      <c r="AD11" s="143">
        <f t="shared" si="5"/>
        <v>118890.923</v>
      </c>
      <c r="AE11" s="143">
        <f t="shared" si="5"/>
        <v>21671.413</v>
      </c>
      <c r="AF11" s="143">
        <f t="shared" si="5"/>
        <v>1394.817</v>
      </c>
      <c r="AG11" s="143">
        <f t="shared" si="5"/>
        <v>0</v>
      </c>
      <c r="AH11" s="143">
        <f t="shared" si="5"/>
        <v>3200</v>
      </c>
      <c r="AI11" s="143">
        <f t="shared" si="5"/>
        <v>0</v>
      </c>
      <c r="AJ11" s="143">
        <f t="shared" si="5"/>
        <v>8</v>
      </c>
      <c r="AK11" s="143">
        <f t="shared" si="5"/>
        <v>59228.65100000002</v>
      </c>
      <c r="AL11" s="143">
        <f t="shared" si="5"/>
        <v>0</v>
      </c>
      <c r="AM11" s="143">
        <f t="shared" si="5"/>
        <v>0</v>
      </c>
      <c r="AN11" s="323">
        <f t="shared" si="5"/>
        <v>124135.64300000001</v>
      </c>
      <c r="AO11" s="154">
        <f t="shared" si="5"/>
        <v>0</v>
      </c>
      <c r="AP11" s="143">
        <f t="shared" si="5"/>
        <v>0</v>
      </c>
      <c r="AQ11" s="143">
        <f t="shared" si="5"/>
        <v>0</v>
      </c>
      <c r="AR11" s="323">
        <f t="shared" si="5"/>
        <v>0</v>
      </c>
      <c r="AS11" s="154">
        <f t="shared" si="5"/>
        <v>0</v>
      </c>
      <c r="AT11" s="143">
        <f t="shared" si="5"/>
        <v>0</v>
      </c>
      <c r="AU11" s="143">
        <f t="shared" si="5"/>
        <v>0</v>
      </c>
      <c r="AV11" s="143">
        <f t="shared" si="5"/>
        <v>0</v>
      </c>
      <c r="AW11" s="323">
        <f t="shared" si="5"/>
        <v>0</v>
      </c>
      <c r="AX11" s="274" t="s">
        <v>237</v>
      </c>
      <c r="AY11" s="209"/>
      <c r="AZ11" s="444"/>
      <c r="BA11" s="58" t="s">
        <v>237</v>
      </c>
      <c r="BB11" s="143">
        <f aca="true" t="shared" si="6" ref="BB11:BS11">SUM(BB10:BB10)</f>
        <v>0</v>
      </c>
      <c r="BC11" s="143">
        <f t="shared" si="6"/>
        <v>114.85</v>
      </c>
      <c r="BD11" s="143">
        <f t="shared" si="6"/>
        <v>115.004</v>
      </c>
      <c r="BE11" s="143">
        <f t="shared" si="6"/>
        <v>0</v>
      </c>
      <c r="BF11" s="143">
        <f t="shared" si="6"/>
        <v>229.85399999999998</v>
      </c>
      <c r="BG11" s="143">
        <f t="shared" si="6"/>
        <v>0</v>
      </c>
      <c r="BH11" s="143">
        <f t="shared" si="6"/>
        <v>19786.12</v>
      </c>
      <c r="BI11" s="143">
        <f t="shared" si="6"/>
        <v>0</v>
      </c>
      <c r="BJ11" s="143">
        <f t="shared" si="6"/>
        <v>0</v>
      </c>
      <c r="BK11" s="143">
        <f t="shared" si="6"/>
        <v>0</v>
      </c>
      <c r="BL11" s="143">
        <f t="shared" si="6"/>
        <v>0</v>
      </c>
      <c r="BM11" s="143">
        <f t="shared" si="6"/>
        <v>2485.4</v>
      </c>
      <c r="BN11" s="143">
        <f t="shared" si="6"/>
        <v>5794.122</v>
      </c>
      <c r="BO11" s="143">
        <f t="shared" si="6"/>
        <v>28065.642</v>
      </c>
      <c r="BP11" s="143">
        <f t="shared" si="6"/>
        <v>0</v>
      </c>
      <c r="BQ11" s="143">
        <f t="shared" si="6"/>
        <v>3130</v>
      </c>
      <c r="BR11" s="143">
        <f t="shared" si="6"/>
        <v>0</v>
      </c>
      <c r="BS11" s="144">
        <f t="shared" si="6"/>
        <v>3130</v>
      </c>
      <c r="BT11" s="274" t="s">
        <v>237</v>
      </c>
      <c r="BU11" s="209"/>
      <c r="BV11" s="444"/>
      <c r="BW11" s="58" t="s">
        <v>237</v>
      </c>
      <c r="BX11" s="143">
        <f aca="true" t="shared" si="7" ref="BX11:CR11">SUM(BX10:BX10)</f>
        <v>7335.367</v>
      </c>
      <c r="BY11" s="143">
        <f t="shared" si="7"/>
        <v>0</v>
      </c>
      <c r="BZ11" s="143">
        <f t="shared" si="7"/>
        <v>0</v>
      </c>
      <c r="CA11" s="143">
        <f t="shared" si="7"/>
        <v>0</v>
      </c>
      <c r="CB11" s="143">
        <f t="shared" si="7"/>
        <v>7335.367</v>
      </c>
      <c r="CC11" s="143">
        <f t="shared" si="7"/>
        <v>0</v>
      </c>
      <c r="CD11" s="143">
        <f t="shared" si="7"/>
        <v>0</v>
      </c>
      <c r="CE11" s="323">
        <f t="shared" si="7"/>
        <v>38760.863</v>
      </c>
      <c r="CF11" s="154">
        <f t="shared" si="7"/>
        <v>35707.5</v>
      </c>
      <c r="CG11" s="143">
        <f t="shared" si="7"/>
        <v>0</v>
      </c>
      <c r="CH11" s="143">
        <f t="shared" si="7"/>
        <v>4825.15</v>
      </c>
      <c r="CI11" s="143">
        <f t="shared" si="7"/>
        <v>26508.2</v>
      </c>
      <c r="CJ11" s="143">
        <f t="shared" si="7"/>
        <v>0</v>
      </c>
      <c r="CK11" s="143">
        <f t="shared" si="7"/>
        <v>1888.408</v>
      </c>
      <c r="CL11" s="143">
        <f t="shared" si="7"/>
        <v>15899.807</v>
      </c>
      <c r="CM11" s="143">
        <f t="shared" si="7"/>
        <v>1021.813</v>
      </c>
      <c r="CN11" s="143">
        <f t="shared" si="7"/>
        <v>1642.377</v>
      </c>
      <c r="CO11" s="143">
        <f t="shared" si="7"/>
        <v>-476.1</v>
      </c>
      <c r="CP11" s="143">
        <f t="shared" si="7"/>
        <v>0</v>
      </c>
      <c r="CQ11" s="323">
        <f t="shared" si="7"/>
        <v>85374.77799999999</v>
      </c>
      <c r="CR11" s="162">
        <f t="shared" si="7"/>
        <v>124135.64099999999</v>
      </c>
      <c r="CS11" s="274" t="s">
        <v>237</v>
      </c>
    </row>
    <row r="12" spans="2:97" s="9" customFormat="1" ht="42" customHeight="1">
      <c r="B12" s="454" t="s">
        <v>59</v>
      </c>
      <c r="C12" s="455"/>
      <c r="D12" s="143">
        <f aca="true" t="shared" si="8" ref="D12:X12">D9+D11</f>
        <v>1018910.888</v>
      </c>
      <c r="E12" s="143">
        <f t="shared" si="8"/>
        <v>66532181.513000004</v>
      </c>
      <c r="F12" s="143">
        <f t="shared" si="8"/>
        <v>0</v>
      </c>
      <c r="G12" s="143">
        <f t="shared" si="8"/>
        <v>645371.07</v>
      </c>
      <c r="H12" s="143">
        <f t="shared" si="8"/>
        <v>10321387.428</v>
      </c>
      <c r="I12" s="143">
        <f t="shared" si="8"/>
        <v>12228.185</v>
      </c>
      <c r="J12" s="143">
        <f t="shared" si="8"/>
        <v>10978986.683</v>
      </c>
      <c r="K12" s="143">
        <f t="shared" si="8"/>
        <v>69399.111</v>
      </c>
      <c r="L12" s="143">
        <f t="shared" si="8"/>
        <v>-332633.95900000003</v>
      </c>
      <c r="M12" s="143">
        <f t="shared" si="8"/>
        <v>78266844.23599999</v>
      </c>
      <c r="N12" s="143">
        <f t="shared" si="8"/>
        <v>0</v>
      </c>
      <c r="O12" s="143">
        <f t="shared" si="8"/>
        <v>3028.515</v>
      </c>
      <c r="P12" s="143">
        <f t="shared" si="8"/>
        <v>0</v>
      </c>
      <c r="Q12" s="143">
        <f t="shared" si="8"/>
        <v>3028.515</v>
      </c>
      <c r="R12" s="143">
        <f t="shared" si="8"/>
        <v>0</v>
      </c>
      <c r="S12" s="143">
        <f t="shared" si="8"/>
        <v>3864233.8729999997</v>
      </c>
      <c r="T12" s="143">
        <f t="shared" si="8"/>
        <v>11080</v>
      </c>
      <c r="U12" s="143">
        <f t="shared" si="8"/>
        <v>302120.473</v>
      </c>
      <c r="V12" s="145">
        <f t="shared" si="8"/>
        <v>138195.321</v>
      </c>
      <c r="W12" s="143">
        <f t="shared" si="8"/>
        <v>-103228.34599999999</v>
      </c>
      <c r="X12" s="144">
        <f t="shared" si="8"/>
        <v>4212401.321</v>
      </c>
      <c r="Y12" s="77" t="s">
        <v>245</v>
      </c>
      <c r="Z12" s="209"/>
      <c r="AA12" s="454" t="s">
        <v>59</v>
      </c>
      <c r="AB12" s="455"/>
      <c r="AC12" s="143">
        <f aca="true" t="shared" si="9" ref="AC12:AW12">AC9+AC11</f>
        <v>7013764.034999999</v>
      </c>
      <c r="AD12" s="143">
        <f t="shared" si="9"/>
        <v>5121575.964000001</v>
      </c>
      <c r="AE12" s="143">
        <f t="shared" si="9"/>
        <v>1039685.966</v>
      </c>
      <c r="AF12" s="143">
        <f t="shared" si="9"/>
        <v>1394.817</v>
      </c>
      <c r="AG12" s="143">
        <f t="shared" si="9"/>
        <v>126118.284</v>
      </c>
      <c r="AH12" s="143">
        <f t="shared" si="9"/>
        <v>4605168.302999999</v>
      </c>
      <c r="AI12" s="143">
        <f t="shared" si="9"/>
        <v>4966.98</v>
      </c>
      <c r="AJ12" s="143">
        <f t="shared" si="9"/>
        <v>51213.97899999998</v>
      </c>
      <c r="AK12" s="143">
        <f t="shared" si="9"/>
        <v>7720736.3999999985</v>
      </c>
      <c r="AL12" s="143">
        <f t="shared" si="9"/>
        <v>0</v>
      </c>
      <c r="AM12" s="143">
        <f t="shared" si="9"/>
        <v>263642.215</v>
      </c>
      <c r="AN12" s="159">
        <f t="shared" si="9"/>
        <v>90466652.68699999</v>
      </c>
      <c r="AO12" s="160">
        <f t="shared" si="9"/>
        <v>46329564.944</v>
      </c>
      <c r="AP12" s="143">
        <f t="shared" si="9"/>
        <v>32062894.042</v>
      </c>
      <c r="AQ12" s="143">
        <f t="shared" si="9"/>
        <v>98610.3</v>
      </c>
      <c r="AR12" s="159">
        <f t="shared" si="9"/>
        <v>78491069.286</v>
      </c>
      <c r="AS12" s="154">
        <f t="shared" si="9"/>
        <v>0</v>
      </c>
      <c r="AT12" s="143">
        <f t="shared" si="9"/>
        <v>537551</v>
      </c>
      <c r="AU12" s="143">
        <f t="shared" si="9"/>
        <v>537551</v>
      </c>
      <c r="AV12" s="143">
        <f t="shared" si="9"/>
        <v>88174.551</v>
      </c>
      <c r="AW12" s="159">
        <f t="shared" si="9"/>
        <v>79116794.837</v>
      </c>
      <c r="AX12" s="77" t="s">
        <v>245</v>
      </c>
      <c r="AY12" s="209"/>
      <c r="AZ12" s="454" t="s">
        <v>59</v>
      </c>
      <c r="BA12" s="455"/>
      <c r="BB12" s="143">
        <f aca="true" t="shared" si="10" ref="BB12:BS12">BB9+BB11</f>
        <v>0</v>
      </c>
      <c r="BC12" s="143">
        <f t="shared" si="10"/>
        <v>73514.12800000001</v>
      </c>
      <c r="BD12" s="143">
        <f t="shared" si="10"/>
        <v>28011.025999999998</v>
      </c>
      <c r="BE12" s="143">
        <f t="shared" si="10"/>
        <v>307.239</v>
      </c>
      <c r="BF12" s="143">
        <f t="shared" si="10"/>
        <v>101832.393</v>
      </c>
      <c r="BG12" s="143">
        <f t="shared" si="10"/>
        <v>0</v>
      </c>
      <c r="BH12" s="143">
        <f t="shared" si="10"/>
        <v>2550037.479</v>
      </c>
      <c r="BI12" s="143">
        <f t="shared" si="10"/>
        <v>0</v>
      </c>
      <c r="BJ12" s="143">
        <f t="shared" si="10"/>
        <v>59092.174</v>
      </c>
      <c r="BK12" s="143">
        <f t="shared" si="10"/>
        <v>0</v>
      </c>
      <c r="BL12" s="143">
        <f t="shared" si="10"/>
        <v>0</v>
      </c>
      <c r="BM12" s="143">
        <f t="shared" si="10"/>
        <v>78653.7</v>
      </c>
      <c r="BN12" s="143">
        <f t="shared" si="10"/>
        <v>374405.8989999999</v>
      </c>
      <c r="BO12" s="143">
        <f t="shared" si="10"/>
        <v>3062189.252</v>
      </c>
      <c r="BP12" s="143">
        <f t="shared" si="10"/>
        <v>187305</v>
      </c>
      <c r="BQ12" s="143">
        <f t="shared" si="10"/>
        <v>567484.094</v>
      </c>
      <c r="BR12" s="143">
        <f t="shared" si="10"/>
        <v>66083.788</v>
      </c>
      <c r="BS12" s="162">
        <f t="shared" si="10"/>
        <v>820872.882</v>
      </c>
      <c r="BT12" s="77" t="s">
        <v>245</v>
      </c>
      <c r="BU12" s="209"/>
      <c r="BV12" s="454" t="s">
        <v>59</v>
      </c>
      <c r="BW12" s="455"/>
      <c r="BX12" s="151">
        <f aca="true" t="shared" si="11" ref="BX12:CR12">BX9+BX11</f>
        <v>757611.965</v>
      </c>
      <c r="BY12" s="152">
        <f t="shared" si="11"/>
        <v>8447.047</v>
      </c>
      <c r="BZ12" s="152">
        <f t="shared" si="11"/>
        <v>0</v>
      </c>
      <c r="CA12" s="152">
        <f t="shared" si="11"/>
        <v>70055.092</v>
      </c>
      <c r="CB12" s="152">
        <f t="shared" si="11"/>
        <v>836114.1039999999</v>
      </c>
      <c r="CC12" s="152">
        <f t="shared" si="11"/>
        <v>0</v>
      </c>
      <c r="CD12" s="152">
        <f t="shared" si="11"/>
        <v>190.508</v>
      </c>
      <c r="CE12" s="165">
        <f t="shared" si="11"/>
        <v>83937993.976</v>
      </c>
      <c r="CF12" s="160">
        <f t="shared" si="11"/>
        <v>3940951.5</v>
      </c>
      <c r="CG12" s="152">
        <f t="shared" si="11"/>
        <v>0</v>
      </c>
      <c r="CH12" s="152">
        <f t="shared" si="11"/>
        <v>21908.127</v>
      </c>
      <c r="CI12" s="152">
        <f t="shared" si="11"/>
        <v>1767408.2</v>
      </c>
      <c r="CJ12" s="152">
        <f t="shared" si="11"/>
        <v>-46024.838</v>
      </c>
      <c r="CK12" s="160">
        <f t="shared" si="11"/>
        <v>2356.053</v>
      </c>
      <c r="CL12" s="152">
        <f t="shared" si="11"/>
        <v>491297.2729999999</v>
      </c>
      <c r="CM12" s="152">
        <f t="shared" si="11"/>
        <v>463692.494</v>
      </c>
      <c r="CN12" s="152">
        <f t="shared" si="11"/>
        <v>-48855.475</v>
      </c>
      <c r="CO12" s="153">
        <f t="shared" si="11"/>
        <v>-112930.1</v>
      </c>
      <c r="CP12" s="153">
        <f t="shared" si="11"/>
        <v>0</v>
      </c>
      <c r="CQ12" s="159">
        <f t="shared" si="11"/>
        <v>6528658.709000001</v>
      </c>
      <c r="CR12" s="153">
        <f t="shared" si="11"/>
        <v>90466652.685</v>
      </c>
      <c r="CS12" s="77" t="s">
        <v>245</v>
      </c>
    </row>
    <row r="14" ht="15.75">
      <c r="AN14" s="52"/>
    </row>
  </sheetData>
  <sheetProtection/>
  <mergeCells count="106">
    <mergeCell ref="W4:W5"/>
    <mergeCell ref="D3:M3"/>
    <mergeCell ref="D4:D5"/>
    <mergeCell ref="E4:E5"/>
    <mergeCell ref="F4:F5"/>
    <mergeCell ref="G4:J4"/>
    <mergeCell ref="K4:K5"/>
    <mergeCell ref="Q4:Q5"/>
    <mergeCell ref="CS3:CS5"/>
    <mergeCell ref="CP4:CP5"/>
    <mergeCell ref="CF3:CQ3"/>
    <mergeCell ref="BG4:BG5"/>
    <mergeCell ref="CR3:CR5"/>
    <mergeCell ref="BK4:BK5"/>
    <mergeCell ref="BL4:BL5"/>
    <mergeCell ref="BM4:BM5"/>
    <mergeCell ref="CL4:CL5"/>
    <mergeCell ref="BH4:BH5"/>
    <mergeCell ref="BE4:BE5"/>
    <mergeCell ref="BP4:BP5"/>
    <mergeCell ref="BZ4:BZ5"/>
    <mergeCell ref="CQ4:CQ5"/>
    <mergeCell ref="CK4:CK5"/>
    <mergeCell ref="CH4:CI4"/>
    <mergeCell ref="CJ4:CJ5"/>
    <mergeCell ref="CM4:CM5"/>
    <mergeCell ref="CO4:CO5"/>
    <mergeCell ref="CA4:CA5"/>
    <mergeCell ref="BG3:BJ3"/>
    <mergeCell ref="BX3:CB3"/>
    <mergeCell ref="BS4:BS5"/>
    <mergeCell ref="BN4:BN5"/>
    <mergeCell ref="BO4:BO5"/>
    <mergeCell ref="BT3:BT5"/>
    <mergeCell ref="BK3:BO3"/>
    <mergeCell ref="BR4:BR5"/>
    <mergeCell ref="BW3:BW5"/>
    <mergeCell ref="BV12:BW12"/>
    <mergeCell ref="AL3:AL5"/>
    <mergeCell ref="BB3:BF3"/>
    <mergeCell ref="AN3:AN5"/>
    <mergeCell ref="AV4:AV5"/>
    <mergeCell ref="BD4:BD5"/>
    <mergeCell ref="AS4:AU4"/>
    <mergeCell ref="BJ4:BJ5"/>
    <mergeCell ref="BV3:BV5"/>
    <mergeCell ref="AZ12:BA12"/>
    <mergeCell ref="B12:C12"/>
    <mergeCell ref="B3:B5"/>
    <mergeCell ref="C3:C5"/>
    <mergeCell ref="N3:Q3"/>
    <mergeCell ref="M4:M5"/>
    <mergeCell ref="P4:P5"/>
    <mergeCell ref="N4:N5"/>
    <mergeCell ref="L4:L5"/>
    <mergeCell ref="O4:O5"/>
    <mergeCell ref="T4:T5"/>
    <mergeCell ref="AO3:AW3"/>
    <mergeCell ref="AM3:AM5"/>
    <mergeCell ref="AG4:AG5"/>
    <mergeCell ref="R4:R5"/>
    <mergeCell ref="V4:V5"/>
    <mergeCell ref="X4:X5"/>
    <mergeCell ref="Y3:Y5"/>
    <mergeCell ref="AK4:AK5"/>
    <mergeCell ref="AW4:AW5"/>
    <mergeCell ref="AA12:AB12"/>
    <mergeCell ref="U4:U5"/>
    <mergeCell ref="AF4:AF5"/>
    <mergeCell ref="AA3:AA5"/>
    <mergeCell ref="AD4:AD5"/>
    <mergeCell ref="AC3:AK3"/>
    <mergeCell ref="AC4:AC5"/>
    <mergeCell ref="R3:X3"/>
    <mergeCell ref="S4:S5"/>
    <mergeCell ref="AB3:AB5"/>
    <mergeCell ref="AX3:AX5"/>
    <mergeCell ref="BA3:BA5"/>
    <mergeCell ref="AO4:AR4"/>
    <mergeCell ref="BV10:BV11"/>
    <mergeCell ref="AE4:AE5"/>
    <mergeCell ref="AZ6:AZ9"/>
    <mergeCell ref="AZ10:AZ11"/>
    <mergeCell ref="AH4:AH5"/>
    <mergeCell ref="AI4:AI5"/>
    <mergeCell ref="AZ3:AZ5"/>
    <mergeCell ref="AJ4:AJ5"/>
    <mergeCell ref="BB4:BB5"/>
    <mergeCell ref="CG4:CG5"/>
    <mergeCell ref="BQ4:BQ5"/>
    <mergeCell ref="BX4:BX5"/>
    <mergeCell ref="CC3:CC5"/>
    <mergeCell ref="CE3:CE5"/>
    <mergeCell ref="BP3:BS3"/>
    <mergeCell ref="CD3:CD5"/>
    <mergeCell ref="BY4:BY5"/>
    <mergeCell ref="CF4:CF5"/>
    <mergeCell ref="B6:B9"/>
    <mergeCell ref="B10:B11"/>
    <mergeCell ref="AA6:AA9"/>
    <mergeCell ref="CB4:CB5"/>
    <mergeCell ref="BI4:BI5"/>
    <mergeCell ref="BF4:BF5"/>
    <mergeCell ref="BC4:BC5"/>
    <mergeCell ref="AA10:AA11"/>
    <mergeCell ref="BV6:BV9"/>
  </mergeCells>
  <printOptions/>
  <pageMargins left="0.3937007874015748" right="0.35433070866141736" top="0.5905511811023623" bottom="0.5905511811023623" header="0.5118110236220472" footer="0.5118110236220472"/>
  <pageSetup firstPageNumber="28" useFirstPageNumber="1" horizontalDpi="600" verticalDpi="600" orientation="landscape" paperSize="9" scale="63" r:id="rId1"/>
  <headerFooter alignWithMargins="0">
    <oddHeader>&amp;L
</oddHeader>
  </headerFooter>
  <colBreaks count="4" manualBreakCount="4">
    <brk id="25" max="16" man="1"/>
    <brk id="50" max="16" man="1"/>
    <brk id="72" max="16" man="1"/>
    <brk id="97" max="65535" man="1"/>
  </colBreaks>
  <ignoredErrors>
    <ignoredError sqref="CR11 CR6:CR8 X9 AK9 CR9" formula="1"/>
    <ignoredError sqref="AL8:AM8 BF10:BG10 BF11:BS11 BF9:BS9 BF6:BG6 CK6 BF7 BF8:BG8 CE7 AN9:AW9 X6 BI6 BK6:BL6 BO6:BP6 BS6 BZ6 CB6 CD6:CE6 AO7 AU7 AW6:AW7 BJ7:BL7 CA7:CC7 CG6 BI8:BL8 BZ8:CE8 CG8:CH8 CJ8:CK8 BO7 BR7:BS8 BY10:CE10 CG10 CJ10 BJ10:BL10 BR10:BS10 CP11:CQ11 CP9:CQ9 BX9:CN9 BX11:CN11 AO8:AW8 AQ7:AS7 M10 H8:L8 J7 Q9 J9 M9 P8:R8 T8 N8 P6:Q7 N6 AU6 AR6" formula="1" formulaRange="1"/>
    <ignoredError sqref="D11:X11 N10 BB9:BE9 F6 BB8 BB6 F7:G7 BB7 F8:G8 BD8 F10 I10:J10 P10:R10 T10 X10 AG10 AI10 AW10 BE10 AC11:AM11 BB10 BB11:BE11 AO10:AU10 AN11:AW11 AK10:AM10" formulaRange="1"/>
    <ignoredError sqref="M10 H8:L8 J7" formulaRange="1" unlockedFormula="1"/>
    <ignoredError sqref="Q9 J9 M9" formula="1" unlockedFormula="1"/>
    <ignoredError sqref="E10 M8 H9:I9 N9:P9 K9:L9 R9:V9 H6:M6 O6 H7:I7 R7:V7 R6:V6 O8 U8:V8 S8 K7:O7 AJ6:AQ6 AS6:AT6 AV6 CM6:CQ6" unlockedFormula="1"/>
    <ignoredError sqref="P8:R8 T8 N8 P6:Q7 N6 AU6 AR6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CL12"/>
  <sheetViews>
    <sheetView view="pageBreakPreview" zoomScaleSheetLayoutView="100" workbookViewId="0" topLeftCell="A1">
      <selection activeCell="BE9" sqref="BE9"/>
    </sheetView>
  </sheetViews>
  <sheetFormatPr defaultColWidth="10.66015625" defaultRowHeight="18"/>
  <cols>
    <col min="1" max="1" width="3.25" style="11" customWidth="1"/>
    <col min="2" max="2" width="2.08203125" style="89" customWidth="1"/>
    <col min="3" max="3" width="7" style="21" customWidth="1"/>
    <col min="4" max="5" width="6.75" style="11" customWidth="1"/>
    <col min="6" max="6" width="7.83203125" style="11" customWidth="1"/>
    <col min="7" max="7" width="6.75" style="11" customWidth="1"/>
    <col min="8" max="9" width="7.08203125" style="11" customWidth="1"/>
    <col min="10" max="10" width="8.58203125" style="11" customWidth="1"/>
    <col min="11" max="11" width="8.33203125" style="11" customWidth="1"/>
    <col min="12" max="12" width="7.33203125" style="11" customWidth="1"/>
    <col min="13" max="13" width="7.58203125" style="11" customWidth="1"/>
    <col min="14" max="14" width="7.75" style="11" customWidth="1"/>
    <col min="15" max="15" width="7.58203125" style="11" customWidth="1"/>
    <col min="16" max="17" width="6.83203125" style="11" customWidth="1"/>
    <col min="18" max="18" width="7.58203125" style="11" customWidth="1"/>
    <col min="19" max="19" width="6.08203125" style="11" customWidth="1"/>
    <col min="20" max="20" width="6.25" style="11" customWidth="1"/>
    <col min="21" max="21" width="6.08203125" style="11" customWidth="1"/>
    <col min="22" max="22" width="8" style="21" customWidth="1"/>
    <col min="23" max="23" width="3.25" style="21" customWidth="1"/>
    <col min="24" max="24" width="2.08203125" style="89" customWidth="1"/>
    <col min="25" max="25" width="8.25" style="21" customWidth="1"/>
    <col min="26" max="28" width="8.25" style="11" customWidth="1"/>
    <col min="29" max="29" width="8.58203125" style="11" customWidth="1"/>
    <col min="30" max="30" width="7.75" style="11" customWidth="1"/>
    <col min="31" max="31" width="7.83203125" style="11" customWidth="1"/>
    <col min="32" max="32" width="6.58203125" style="11" customWidth="1"/>
    <col min="33" max="33" width="5.83203125" style="11" customWidth="1"/>
    <col min="34" max="34" width="7.75" style="11" customWidth="1"/>
    <col min="35" max="37" width="8.25" style="11" customWidth="1"/>
    <col min="38" max="38" width="9.08203125" style="11" customWidth="1"/>
    <col min="39" max="39" width="8.08203125" style="11" customWidth="1"/>
    <col min="40" max="40" width="9.33203125" style="11" customWidth="1"/>
    <col min="41" max="41" width="8.5" style="21" customWidth="1"/>
    <col min="42" max="42" width="3.33203125" style="21" customWidth="1"/>
    <col min="43" max="43" width="7" style="89" customWidth="1"/>
    <col min="44" max="44" width="8.5" style="21" customWidth="1"/>
    <col min="45" max="46" width="7.75" style="11" customWidth="1"/>
    <col min="47" max="47" width="7.75" style="27" customWidth="1"/>
    <col min="48" max="48" width="6.75" style="11" customWidth="1"/>
    <col min="49" max="49" width="7.08203125" style="11" customWidth="1"/>
    <col min="50" max="50" width="7.75" style="11" customWidth="1"/>
    <col min="51" max="51" width="7.83203125" style="11" customWidth="1"/>
    <col min="52" max="52" width="8.08203125" style="11" customWidth="1"/>
    <col min="53" max="54" width="7.58203125" style="11" customWidth="1"/>
    <col min="55" max="55" width="8.75" style="11" customWidth="1"/>
    <col min="56" max="56" width="7.75" style="11" customWidth="1"/>
    <col min="57" max="57" width="9.75" style="11" customWidth="1"/>
    <col min="58" max="58" width="8.5" style="11" customWidth="1"/>
    <col min="59" max="59" width="7.5" style="11" customWidth="1"/>
    <col min="60" max="60" width="9.5" style="11" customWidth="1"/>
    <col min="61" max="61" width="8.08203125" style="21" customWidth="1"/>
    <col min="62" max="90" width="10.58203125" style="11" customWidth="1"/>
    <col min="91" max="16384" width="10.58203125" style="11" customWidth="1"/>
  </cols>
  <sheetData>
    <row r="1" spans="2:61" ht="10.5" customHeight="1">
      <c r="B1" s="86"/>
      <c r="C1" s="1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8"/>
      <c r="W1" s="18"/>
      <c r="X1" s="86"/>
      <c r="Y1" s="18"/>
      <c r="Z1" s="10"/>
      <c r="AA1" s="10"/>
      <c r="AB1" s="10"/>
      <c r="AF1" s="10"/>
      <c r="AG1" s="10"/>
      <c r="AH1" s="10"/>
      <c r="AL1" s="10"/>
      <c r="AM1" s="10"/>
      <c r="AN1" s="10"/>
      <c r="AO1" s="18"/>
      <c r="AP1" s="18"/>
      <c r="AQ1" s="86"/>
      <c r="AR1" s="18"/>
      <c r="AS1" s="10"/>
      <c r="AT1" s="10"/>
      <c r="AU1" s="12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8"/>
    </row>
    <row r="2" spans="2:61" ht="10.5" customHeight="1">
      <c r="B2" s="86"/>
      <c r="C2" s="2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3"/>
      <c r="W2" s="23"/>
      <c r="X2" s="86"/>
      <c r="Y2" s="23"/>
      <c r="Z2" s="10"/>
      <c r="AA2" s="10"/>
      <c r="AB2" s="10"/>
      <c r="AF2" s="10"/>
      <c r="AG2" s="10"/>
      <c r="AH2" s="10"/>
      <c r="AL2" s="10"/>
      <c r="AM2" s="10"/>
      <c r="AN2" s="10"/>
      <c r="AO2" s="23"/>
      <c r="AP2" s="23"/>
      <c r="AQ2" s="86"/>
      <c r="AR2" s="23"/>
      <c r="AS2" s="10"/>
      <c r="AT2" s="10"/>
      <c r="AU2" s="12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23"/>
    </row>
    <row r="3" spans="2:61" ht="27" customHeight="1">
      <c r="B3" s="188" t="s">
        <v>294</v>
      </c>
      <c r="C3" s="9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6" t="s">
        <v>239</v>
      </c>
      <c r="W3" s="66"/>
      <c r="X3" s="188" t="s">
        <v>295</v>
      </c>
      <c r="Y3" s="95"/>
      <c r="Z3" s="13"/>
      <c r="AA3" s="13"/>
      <c r="AB3" s="13"/>
      <c r="AC3" s="15"/>
      <c r="AD3" s="15"/>
      <c r="AE3" s="15"/>
      <c r="AF3" s="13"/>
      <c r="AG3" s="13"/>
      <c r="AH3" s="13"/>
      <c r="AI3" s="15"/>
      <c r="AJ3" s="15"/>
      <c r="AK3" s="15"/>
      <c r="AL3" s="13"/>
      <c r="AM3" s="13"/>
      <c r="AN3" s="13"/>
      <c r="AO3" s="66" t="s">
        <v>239</v>
      </c>
      <c r="AP3" s="66"/>
      <c r="AQ3" s="188" t="s">
        <v>295</v>
      </c>
      <c r="AR3" s="95"/>
      <c r="AS3" s="13"/>
      <c r="AT3" s="13"/>
      <c r="AU3" s="16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4"/>
      <c r="BG3" s="14"/>
      <c r="BH3" s="14"/>
      <c r="BI3" s="66" t="s">
        <v>239</v>
      </c>
    </row>
    <row r="4" spans="2:62" s="89" customFormat="1" ht="27" customHeight="1">
      <c r="B4" s="87" t="s">
        <v>1</v>
      </c>
      <c r="C4" s="445" t="s">
        <v>278</v>
      </c>
      <c r="D4" s="624" t="s">
        <v>157</v>
      </c>
      <c r="E4" s="619"/>
      <c r="F4" s="619"/>
      <c r="G4" s="619" t="s">
        <v>158</v>
      </c>
      <c r="H4" s="619"/>
      <c r="I4" s="619"/>
      <c r="J4" s="619" t="s">
        <v>159</v>
      </c>
      <c r="K4" s="619"/>
      <c r="L4" s="619"/>
      <c r="M4" s="619" t="s">
        <v>160</v>
      </c>
      <c r="N4" s="619"/>
      <c r="O4" s="619"/>
      <c r="P4" s="619" t="s">
        <v>161</v>
      </c>
      <c r="Q4" s="619"/>
      <c r="R4" s="619"/>
      <c r="S4" s="620" t="s">
        <v>162</v>
      </c>
      <c r="T4" s="619"/>
      <c r="U4" s="621"/>
      <c r="V4" s="445" t="s">
        <v>278</v>
      </c>
      <c r="W4" s="208"/>
      <c r="X4" s="87" t="s">
        <v>1</v>
      </c>
      <c r="Y4" s="445" t="s">
        <v>278</v>
      </c>
      <c r="Z4" s="619" t="s">
        <v>163</v>
      </c>
      <c r="AA4" s="619"/>
      <c r="AB4" s="619"/>
      <c r="AC4" s="619" t="s">
        <v>111</v>
      </c>
      <c r="AD4" s="619"/>
      <c r="AE4" s="619"/>
      <c r="AF4" s="619" t="s">
        <v>112</v>
      </c>
      <c r="AG4" s="619"/>
      <c r="AH4" s="619"/>
      <c r="AI4" s="619" t="s">
        <v>113</v>
      </c>
      <c r="AJ4" s="619"/>
      <c r="AK4" s="627"/>
      <c r="AL4" s="624" t="s">
        <v>114</v>
      </c>
      <c r="AM4" s="619"/>
      <c r="AN4" s="621"/>
      <c r="AO4" s="445" t="s">
        <v>278</v>
      </c>
      <c r="AP4" s="208"/>
      <c r="AQ4" s="87" t="s">
        <v>1</v>
      </c>
      <c r="AR4" s="445" t="s">
        <v>278</v>
      </c>
      <c r="AS4" s="632" t="s">
        <v>47</v>
      </c>
      <c r="AT4" s="633"/>
      <c r="AU4" s="630" t="s">
        <v>49</v>
      </c>
      <c r="AV4" s="628" t="s">
        <v>50</v>
      </c>
      <c r="AW4" s="625" t="s">
        <v>320</v>
      </c>
      <c r="AX4" s="625" t="s">
        <v>115</v>
      </c>
      <c r="AY4" s="628" t="s">
        <v>51</v>
      </c>
      <c r="AZ4" s="628" t="s">
        <v>52</v>
      </c>
      <c r="BA4" s="625" t="s">
        <v>116</v>
      </c>
      <c r="BB4" s="625" t="s">
        <v>117</v>
      </c>
      <c r="BC4" s="625" t="s">
        <v>118</v>
      </c>
      <c r="BD4" s="625" t="s">
        <v>277</v>
      </c>
      <c r="BE4" s="625" t="s">
        <v>119</v>
      </c>
      <c r="BF4" s="625" t="s">
        <v>296</v>
      </c>
      <c r="BG4" s="625" t="s">
        <v>120</v>
      </c>
      <c r="BH4" s="634" t="s">
        <v>301</v>
      </c>
      <c r="BI4" s="445" t="s">
        <v>278</v>
      </c>
      <c r="BJ4" s="90"/>
    </row>
    <row r="5" spans="2:62" s="89" customFormat="1" ht="27" customHeight="1">
      <c r="B5" s="88" t="s">
        <v>11</v>
      </c>
      <c r="C5" s="447"/>
      <c r="D5" s="96" t="s">
        <v>43</v>
      </c>
      <c r="E5" s="97" t="s">
        <v>44</v>
      </c>
      <c r="F5" s="97" t="s">
        <v>45</v>
      </c>
      <c r="G5" s="97" t="s">
        <v>43</v>
      </c>
      <c r="H5" s="97" t="s">
        <v>44</v>
      </c>
      <c r="I5" s="97" t="s">
        <v>45</v>
      </c>
      <c r="J5" s="97" t="s">
        <v>43</v>
      </c>
      <c r="K5" s="97" t="s">
        <v>44</v>
      </c>
      <c r="L5" s="97" t="s">
        <v>45</v>
      </c>
      <c r="M5" s="97" t="s">
        <v>43</v>
      </c>
      <c r="N5" s="97" t="s">
        <v>44</v>
      </c>
      <c r="O5" s="97" t="s">
        <v>45</v>
      </c>
      <c r="P5" s="97" t="s">
        <v>43</v>
      </c>
      <c r="Q5" s="97" t="s">
        <v>44</v>
      </c>
      <c r="R5" s="97" t="s">
        <v>45</v>
      </c>
      <c r="S5" s="98" t="s">
        <v>43</v>
      </c>
      <c r="T5" s="97" t="s">
        <v>44</v>
      </c>
      <c r="U5" s="99" t="s">
        <v>45</v>
      </c>
      <c r="V5" s="447"/>
      <c r="W5" s="208"/>
      <c r="X5" s="88" t="s">
        <v>11</v>
      </c>
      <c r="Y5" s="447"/>
      <c r="Z5" s="92" t="s">
        <v>43</v>
      </c>
      <c r="AA5" s="92" t="s">
        <v>44</v>
      </c>
      <c r="AB5" s="92" t="s">
        <v>45</v>
      </c>
      <c r="AC5" s="92" t="s">
        <v>43</v>
      </c>
      <c r="AD5" s="92" t="s">
        <v>44</v>
      </c>
      <c r="AE5" s="92" t="s">
        <v>45</v>
      </c>
      <c r="AF5" s="97" t="s">
        <v>43</v>
      </c>
      <c r="AG5" s="97" t="s">
        <v>44</v>
      </c>
      <c r="AH5" s="97" t="s">
        <v>45</v>
      </c>
      <c r="AI5" s="92" t="s">
        <v>121</v>
      </c>
      <c r="AJ5" s="92" t="s">
        <v>122</v>
      </c>
      <c r="AK5" s="94" t="s">
        <v>46</v>
      </c>
      <c r="AL5" s="91" t="s">
        <v>43</v>
      </c>
      <c r="AM5" s="92" t="s">
        <v>44</v>
      </c>
      <c r="AN5" s="93" t="s">
        <v>45</v>
      </c>
      <c r="AO5" s="447"/>
      <c r="AP5" s="208"/>
      <c r="AQ5" s="88" t="s">
        <v>11</v>
      </c>
      <c r="AR5" s="447"/>
      <c r="AS5" s="207"/>
      <c r="AT5" s="99" t="s">
        <v>48</v>
      </c>
      <c r="AU5" s="631"/>
      <c r="AV5" s="629"/>
      <c r="AW5" s="629"/>
      <c r="AX5" s="629"/>
      <c r="AY5" s="629"/>
      <c r="AZ5" s="629"/>
      <c r="BA5" s="629"/>
      <c r="BB5" s="626"/>
      <c r="BC5" s="626"/>
      <c r="BD5" s="629"/>
      <c r="BE5" s="626"/>
      <c r="BF5" s="626"/>
      <c r="BG5" s="626"/>
      <c r="BH5" s="635"/>
      <c r="BI5" s="447"/>
      <c r="BJ5" s="90"/>
    </row>
    <row r="6" spans="2:62" ht="39.75" customHeight="1">
      <c r="B6" s="442" t="s">
        <v>284</v>
      </c>
      <c r="C6" s="65" t="s">
        <v>167</v>
      </c>
      <c r="D6" s="169">
        <v>531632.575</v>
      </c>
      <c r="E6" s="170">
        <v>124021.117</v>
      </c>
      <c r="F6" s="171">
        <f>(D6-E6)</f>
        <v>407611.458</v>
      </c>
      <c r="G6" s="170">
        <v>52025.514</v>
      </c>
      <c r="H6" s="170">
        <v>1060.651</v>
      </c>
      <c r="I6" s="171">
        <f>(G6-H6)</f>
        <v>50964.863000000005</v>
      </c>
      <c r="J6" s="170">
        <v>8330699.257</v>
      </c>
      <c r="K6" s="170">
        <v>7972546.619</v>
      </c>
      <c r="L6" s="171">
        <f>(J6-K6)</f>
        <v>358152.63800000027</v>
      </c>
      <c r="M6" s="170">
        <v>2280075.732</v>
      </c>
      <c r="N6" s="170">
        <v>984783.199</v>
      </c>
      <c r="O6" s="171">
        <f>(M6-N6)</f>
        <v>1295292.5329999998</v>
      </c>
      <c r="P6" s="170">
        <v>30786.587</v>
      </c>
      <c r="Q6" s="170">
        <v>33384.526</v>
      </c>
      <c r="R6" s="171">
        <f>(P6-Q6)</f>
        <v>-2597.9389999999985</v>
      </c>
      <c r="S6" s="172"/>
      <c r="T6" s="170"/>
      <c r="U6" s="173">
        <f>(S6-T6)</f>
        <v>0</v>
      </c>
      <c r="V6" s="65" t="s">
        <v>167</v>
      </c>
      <c r="W6" s="210"/>
      <c r="X6" s="442" t="s">
        <v>284</v>
      </c>
      <c r="Y6" s="65" t="s">
        <v>167</v>
      </c>
      <c r="Z6" s="170">
        <v>202045.793</v>
      </c>
      <c r="AA6" s="170">
        <v>77081.762</v>
      </c>
      <c r="AB6" s="171">
        <f>(Z6-AA6)</f>
        <v>124964.031</v>
      </c>
      <c r="AC6" s="182"/>
      <c r="AD6" s="182"/>
      <c r="AE6" s="171">
        <f>(AC6-AD6)</f>
        <v>0</v>
      </c>
      <c r="AF6" s="170">
        <f>178018.294+9206.86</f>
        <v>187225.15399999998</v>
      </c>
      <c r="AG6" s="170">
        <f>54421.786+5299.579</f>
        <v>59721.365</v>
      </c>
      <c r="AH6" s="171">
        <f>(AF6-AG6)</f>
        <v>127503.78899999999</v>
      </c>
      <c r="AI6" s="170">
        <v>489477.146</v>
      </c>
      <c r="AJ6" s="170">
        <v>253429.015</v>
      </c>
      <c r="AK6" s="183">
        <f>(AI6-AJ6)</f>
        <v>236048.131</v>
      </c>
      <c r="AL6" s="184">
        <f aca="true" t="shared" si="0" ref="AL6:AM8">SUM(D6,G6,J6,M6,P6,S6,Z6,AC6,AF6,AI6)</f>
        <v>12103967.758</v>
      </c>
      <c r="AM6" s="171">
        <f t="shared" si="0"/>
        <v>9506028.254</v>
      </c>
      <c r="AN6" s="173">
        <f>(AL6-AM6)</f>
        <v>2597939.503999999</v>
      </c>
      <c r="AO6" s="65" t="s">
        <v>167</v>
      </c>
      <c r="AP6" s="210"/>
      <c r="AQ6" s="442" t="s">
        <v>284</v>
      </c>
      <c r="AR6" s="65" t="s">
        <v>167</v>
      </c>
      <c r="AS6" s="166">
        <v>2400076.299</v>
      </c>
      <c r="AT6" s="166">
        <v>1675437.489</v>
      </c>
      <c r="AU6" s="178">
        <f>AN6-AS6</f>
        <v>197863.20499999868</v>
      </c>
      <c r="AV6" s="166">
        <v>220457.437</v>
      </c>
      <c r="AW6" s="166">
        <v>64724.404</v>
      </c>
      <c r="AX6" s="171">
        <f>((AU6+AV6)-AW6)</f>
        <v>353596.23799999873</v>
      </c>
      <c r="AY6" s="166">
        <v>28080.314</v>
      </c>
      <c r="AZ6" s="166">
        <v>349260.502</v>
      </c>
      <c r="BA6" s="167">
        <f>((AX6+AY6)-AZ6)</f>
        <v>32416.049999998766</v>
      </c>
      <c r="BB6" s="166">
        <v>90904.343</v>
      </c>
      <c r="BC6" s="166">
        <v>-30509.601</v>
      </c>
      <c r="BD6" s="168">
        <f>BA6-(BB6+BC6)</f>
        <v>-27978.692000001232</v>
      </c>
      <c r="BE6" s="166">
        <v>613168.533</v>
      </c>
      <c r="BF6" s="166">
        <f>198825+200000-500000</f>
        <v>-101175</v>
      </c>
      <c r="BG6" s="166"/>
      <c r="BH6" s="179">
        <f>BD6+BE6+BF6+BG6</f>
        <v>484014.84099999885</v>
      </c>
      <c r="BI6" s="65" t="s">
        <v>167</v>
      </c>
      <c r="BJ6" s="17"/>
    </row>
    <row r="7" spans="2:62" ht="39.75" customHeight="1">
      <c r="B7" s="443"/>
      <c r="C7" s="240" t="s">
        <v>57</v>
      </c>
      <c r="D7" s="265">
        <v>1771.944</v>
      </c>
      <c r="E7" s="166">
        <v>611.502</v>
      </c>
      <c r="F7" s="167">
        <f>(D7-E7)</f>
        <v>1160.442</v>
      </c>
      <c r="G7" s="166">
        <v>724.244</v>
      </c>
      <c r="H7" s="166">
        <v>17.37</v>
      </c>
      <c r="I7" s="167">
        <f>(G7-H7)</f>
        <v>706.874</v>
      </c>
      <c r="J7" s="166">
        <v>27237.103</v>
      </c>
      <c r="K7" s="166">
        <v>24240.412</v>
      </c>
      <c r="L7" s="167">
        <f>(J7-K7)</f>
        <v>2996.690999999999</v>
      </c>
      <c r="M7" s="166">
        <v>28863.42</v>
      </c>
      <c r="N7" s="166">
        <v>9435.314</v>
      </c>
      <c r="O7" s="167">
        <f>(M7-N7)</f>
        <v>19428.106</v>
      </c>
      <c r="P7" s="166">
        <v>14328.675</v>
      </c>
      <c r="Q7" s="166">
        <v>31342.691</v>
      </c>
      <c r="R7" s="167">
        <f>(P7-Q7)</f>
        <v>-17014.016</v>
      </c>
      <c r="S7" s="266"/>
      <c r="T7" s="166"/>
      <c r="U7" s="168">
        <f>(S7-T7)</f>
        <v>0</v>
      </c>
      <c r="V7" s="240" t="s">
        <v>57</v>
      </c>
      <c r="W7" s="209"/>
      <c r="X7" s="443"/>
      <c r="Y7" s="240" t="s">
        <v>57</v>
      </c>
      <c r="Z7" s="166"/>
      <c r="AA7" s="166"/>
      <c r="AB7" s="167">
        <f>(Z7-AA7)</f>
        <v>0</v>
      </c>
      <c r="AC7" s="166"/>
      <c r="AD7" s="166"/>
      <c r="AE7" s="167">
        <f>(AC7-AD7)</f>
        <v>0</v>
      </c>
      <c r="AF7" s="166">
        <v>25786.312</v>
      </c>
      <c r="AG7" s="166">
        <v>9209.145</v>
      </c>
      <c r="AH7" s="167">
        <f>(AF7-AG7)</f>
        <v>16577.167</v>
      </c>
      <c r="AI7" s="166">
        <v>51144.569</v>
      </c>
      <c r="AJ7" s="166">
        <v>2659.309</v>
      </c>
      <c r="AK7" s="267">
        <f>(AI7-AJ7)</f>
        <v>48485.26</v>
      </c>
      <c r="AL7" s="268">
        <f t="shared" si="0"/>
        <v>149856.267</v>
      </c>
      <c r="AM7" s="167">
        <f t="shared" si="0"/>
        <v>77515.74299999999</v>
      </c>
      <c r="AN7" s="168">
        <f>(AL7-AM7)</f>
        <v>72340.524</v>
      </c>
      <c r="AO7" s="240" t="s">
        <v>57</v>
      </c>
      <c r="AP7" s="209"/>
      <c r="AQ7" s="443"/>
      <c r="AR7" s="240" t="s">
        <v>57</v>
      </c>
      <c r="AS7" s="166">
        <v>64986.315</v>
      </c>
      <c r="AT7" s="166">
        <v>34019.031</v>
      </c>
      <c r="AU7" s="178">
        <f>(AN7-AS7)</f>
        <v>7354.209000000003</v>
      </c>
      <c r="AV7" s="166">
        <v>17143.461</v>
      </c>
      <c r="AW7" s="166">
        <v>2623.441</v>
      </c>
      <c r="AX7" s="269">
        <f>((AU7+AV7)-AW7)</f>
        <v>21874.229000000003</v>
      </c>
      <c r="AY7" s="166">
        <v>3335.554</v>
      </c>
      <c r="AZ7" s="166">
        <v>4586.271</v>
      </c>
      <c r="BA7" s="167">
        <f>((AX7+AY7)-AZ7)</f>
        <v>20623.512000000002</v>
      </c>
      <c r="BB7" s="166">
        <v>303</v>
      </c>
      <c r="BC7" s="166">
        <v>5880.68</v>
      </c>
      <c r="BD7" s="168">
        <f>BA7-(BB7+BC7)</f>
        <v>14439.832000000002</v>
      </c>
      <c r="BE7" s="166"/>
      <c r="BF7" s="166"/>
      <c r="BG7" s="166"/>
      <c r="BH7" s="270">
        <f>BD7+BE7+BF7+BG7</f>
        <v>14439.832000000002</v>
      </c>
      <c r="BI7" s="240" t="s">
        <v>57</v>
      </c>
      <c r="BJ7" s="17"/>
    </row>
    <row r="8" spans="1:62" ht="39.75" customHeight="1">
      <c r="A8" s="275" t="s">
        <v>310</v>
      </c>
      <c r="B8" s="443"/>
      <c r="C8" s="240" t="s">
        <v>58</v>
      </c>
      <c r="D8" s="265" t="s">
        <v>177</v>
      </c>
      <c r="E8" s="166" t="s">
        <v>176</v>
      </c>
      <c r="F8" s="167">
        <f>(D8-E8)</f>
        <v>0</v>
      </c>
      <c r="G8" s="166">
        <v>1165.781</v>
      </c>
      <c r="H8" s="166">
        <v>6.606</v>
      </c>
      <c r="I8" s="167">
        <f>(G8-H8)</f>
        <v>1159.175</v>
      </c>
      <c r="J8" s="166"/>
      <c r="K8" s="166"/>
      <c r="L8" s="167">
        <f>(J8-K8)</f>
        <v>0</v>
      </c>
      <c r="M8" s="166"/>
      <c r="N8" s="166"/>
      <c r="O8" s="167">
        <f>(M8-N8)</f>
        <v>0</v>
      </c>
      <c r="P8" s="166">
        <v>105635.279</v>
      </c>
      <c r="Q8" s="166">
        <v>112981.159</v>
      </c>
      <c r="R8" s="167">
        <f>(P8-Q8)</f>
        <v>-7345.880000000005</v>
      </c>
      <c r="S8" s="266"/>
      <c r="T8" s="166"/>
      <c r="U8" s="168">
        <f>(S8-T8)</f>
        <v>0</v>
      </c>
      <c r="V8" s="240" t="s">
        <v>58</v>
      </c>
      <c r="W8" s="275" t="s">
        <v>327</v>
      </c>
      <c r="X8" s="443"/>
      <c r="Y8" s="240" t="s">
        <v>58</v>
      </c>
      <c r="Z8" s="166"/>
      <c r="AA8" s="166"/>
      <c r="AB8" s="167">
        <f>(Z8-AA8)</f>
        <v>0</v>
      </c>
      <c r="AC8" s="166"/>
      <c r="AD8" s="166"/>
      <c r="AE8" s="167">
        <f>(AC8-AD8)</f>
        <v>0</v>
      </c>
      <c r="AF8" s="166">
        <v>8966.4</v>
      </c>
      <c r="AG8" s="166">
        <v>2943.132</v>
      </c>
      <c r="AH8" s="167">
        <f>(AF8-AG8)</f>
        <v>6023.268</v>
      </c>
      <c r="AI8" s="166">
        <v>780.699</v>
      </c>
      <c r="AJ8" s="166">
        <v>3.3</v>
      </c>
      <c r="AK8" s="267">
        <f>(AI8-AJ8)</f>
        <v>777.399</v>
      </c>
      <c r="AL8" s="268">
        <f t="shared" si="0"/>
        <v>116548.15899999999</v>
      </c>
      <c r="AM8" s="167">
        <f t="shared" si="0"/>
        <v>115934.197</v>
      </c>
      <c r="AN8" s="168">
        <f>(AL8-AM8)</f>
        <v>613.961999999985</v>
      </c>
      <c r="AO8" s="240" t="s">
        <v>58</v>
      </c>
      <c r="AP8" s="275" t="s">
        <v>328</v>
      </c>
      <c r="AQ8" s="443"/>
      <c r="AR8" s="240" t="s">
        <v>58</v>
      </c>
      <c r="AS8" s="166">
        <v>42272.348</v>
      </c>
      <c r="AT8" s="166">
        <v>32220.227</v>
      </c>
      <c r="AU8" s="178">
        <f>(AN8-AS8)</f>
        <v>-41658.38600000001</v>
      </c>
      <c r="AV8" s="166">
        <v>16159.075</v>
      </c>
      <c r="AW8" s="166">
        <v>17924.68</v>
      </c>
      <c r="AX8" s="269">
        <f>((AU8+AV8)-AW8)</f>
        <v>-43423.99100000001</v>
      </c>
      <c r="AY8" s="166"/>
      <c r="AZ8" s="166">
        <v>0.002</v>
      </c>
      <c r="BA8" s="167">
        <f>((AX8+AY8)-AZ8)</f>
        <v>-43423.99300000001</v>
      </c>
      <c r="BB8" s="166">
        <v>185</v>
      </c>
      <c r="BC8" s="166"/>
      <c r="BD8" s="168">
        <f>BA8-(BB8+BC8)</f>
        <v>-43608.99300000001</v>
      </c>
      <c r="BE8" s="166"/>
      <c r="BF8" s="166">
        <v>6650</v>
      </c>
      <c r="BG8" s="166"/>
      <c r="BH8" s="270">
        <f>BD8+BE8+BF8+BG8</f>
        <v>-36958.99300000001</v>
      </c>
      <c r="BI8" s="240" t="s">
        <v>58</v>
      </c>
      <c r="BJ8" s="17"/>
    </row>
    <row r="9" spans="2:62" ht="39.75" customHeight="1">
      <c r="B9" s="444"/>
      <c r="C9" s="274" t="s">
        <v>55</v>
      </c>
      <c r="D9" s="296">
        <f aca="true" t="shared" si="1" ref="D9:U9">SUM(D6:D8)</f>
        <v>533404.519</v>
      </c>
      <c r="E9" s="297">
        <f t="shared" si="1"/>
        <v>124632.61899999999</v>
      </c>
      <c r="F9" s="297">
        <f t="shared" si="1"/>
        <v>408771.89999999997</v>
      </c>
      <c r="G9" s="297">
        <f t="shared" si="1"/>
        <v>53915.539000000004</v>
      </c>
      <c r="H9" s="297">
        <f t="shared" si="1"/>
        <v>1084.627</v>
      </c>
      <c r="I9" s="297">
        <f t="shared" si="1"/>
        <v>52830.91200000001</v>
      </c>
      <c r="J9" s="297">
        <f t="shared" si="1"/>
        <v>8357936.36</v>
      </c>
      <c r="K9" s="297">
        <f t="shared" si="1"/>
        <v>7996787.0309999995</v>
      </c>
      <c r="L9" s="297">
        <f t="shared" si="1"/>
        <v>361149.32900000026</v>
      </c>
      <c r="M9" s="297">
        <f t="shared" si="1"/>
        <v>2308939.152</v>
      </c>
      <c r="N9" s="297">
        <f t="shared" si="1"/>
        <v>994218.513</v>
      </c>
      <c r="O9" s="297">
        <f t="shared" si="1"/>
        <v>1314720.6389999997</v>
      </c>
      <c r="P9" s="297">
        <f t="shared" si="1"/>
        <v>150750.541</v>
      </c>
      <c r="Q9" s="297">
        <f t="shared" si="1"/>
        <v>177708.376</v>
      </c>
      <c r="R9" s="297">
        <f t="shared" si="1"/>
        <v>-26957.835000000003</v>
      </c>
      <c r="S9" s="298">
        <f t="shared" si="1"/>
        <v>0</v>
      </c>
      <c r="T9" s="297">
        <f t="shared" si="1"/>
        <v>0</v>
      </c>
      <c r="U9" s="297">
        <f t="shared" si="1"/>
        <v>0</v>
      </c>
      <c r="V9" s="274" t="s">
        <v>55</v>
      </c>
      <c r="W9" s="209"/>
      <c r="X9" s="444"/>
      <c r="Y9" s="274" t="s">
        <v>55</v>
      </c>
      <c r="Z9" s="297">
        <f aca="true" t="shared" si="2" ref="Z9:AN9">SUM(Z6:Z8)</f>
        <v>202045.793</v>
      </c>
      <c r="AA9" s="297">
        <f t="shared" si="2"/>
        <v>77081.762</v>
      </c>
      <c r="AB9" s="297">
        <f t="shared" si="2"/>
        <v>124964.031</v>
      </c>
      <c r="AC9" s="297">
        <f t="shared" si="2"/>
        <v>0</v>
      </c>
      <c r="AD9" s="297">
        <f t="shared" si="2"/>
        <v>0</v>
      </c>
      <c r="AE9" s="297">
        <f t="shared" si="2"/>
        <v>0</v>
      </c>
      <c r="AF9" s="297">
        <f t="shared" si="2"/>
        <v>221977.86599999998</v>
      </c>
      <c r="AG9" s="297">
        <f t="shared" si="2"/>
        <v>71873.64199999999</v>
      </c>
      <c r="AH9" s="297">
        <f t="shared" si="2"/>
        <v>150104.22400000002</v>
      </c>
      <c r="AI9" s="297">
        <f t="shared" si="2"/>
        <v>541402.414</v>
      </c>
      <c r="AJ9" s="297">
        <f t="shared" si="2"/>
        <v>256091.624</v>
      </c>
      <c r="AK9" s="326">
        <f t="shared" si="2"/>
        <v>285310.79</v>
      </c>
      <c r="AL9" s="298">
        <f t="shared" si="2"/>
        <v>12370372.183999998</v>
      </c>
      <c r="AM9" s="297">
        <f t="shared" si="2"/>
        <v>9699478.194000002</v>
      </c>
      <c r="AN9" s="297">
        <f t="shared" si="2"/>
        <v>2670893.989999999</v>
      </c>
      <c r="AO9" s="274" t="s">
        <v>55</v>
      </c>
      <c r="AP9" s="209"/>
      <c r="AQ9" s="444"/>
      <c r="AR9" s="274" t="s">
        <v>55</v>
      </c>
      <c r="AS9" s="297">
        <f aca="true" t="shared" si="3" ref="AS9:BH9">SUM(AS6:AS8)</f>
        <v>2507334.9620000003</v>
      </c>
      <c r="AT9" s="297">
        <f t="shared" si="3"/>
        <v>1741676.747</v>
      </c>
      <c r="AU9" s="297">
        <f t="shared" si="3"/>
        <v>163559.02799999865</v>
      </c>
      <c r="AV9" s="297">
        <f t="shared" si="3"/>
        <v>253759.97300000003</v>
      </c>
      <c r="AW9" s="297">
        <f t="shared" si="3"/>
        <v>85272.525</v>
      </c>
      <c r="AX9" s="297">
        <f t="shared" si="3"/>
        <v>332046.47599999874</v>
      </c>
      <c r="AY9" s="297">
        <f t="shared" si="3"/>
        <v>31415.868</v>
      </c>
      <c r="AZ9" s="297">
        <f t="shared" si="3"/>
        <v>353846.77499999997</v>
      </c>
      <c r="BA9" s="297">
        <f t="shared" si="3"/>
        <v>9615.568999998759</v>
      </c>
      <c r="BB9" s="297">
        <f t="shared" si="3"/>
        <v>91392.343</v>
      </c>
      <c r="BC9" s="297">
        <f t="shared" si="3"/>
        <v>-24628.921</v>
      </c>
      <c r="BD9" s="297">
        <f t="shared" si="3"/>
        <v>-57147.85300000124</v>
      </c>
      <c r="BE9" s="297">
        <f t="shared" si="3"/>
        <v>613168.533</v>
      </c>
      <c r="BF9" s="297">
        <f t="shared" si="3"/>
        <v>-94525</v>
      </c>
      <c r="BG9" s="297">
        <f t="shared" si="3"/>
        <v>0</v>
      </c>
      <c r="BH9" s="326">
        <f t="shared" si="3"/>
        <v>461495.6799999988</v>
      </c>
      <c r="BI9" s="274" t="s">
        <v>55</v>
      </c>
      <c r="BJ9" s="17"/>
    </row>
    <row r="10" spans="2:62" ht="39.75" customHeight="1">
      <c r="B10" s="442" t="s">
        <v>285</v>
      </c>
      <c r="C10" s="240" t="s">
        <v>56</v>
      </c>
      <c r="D10" s="265">
        <v>9.197</v>
      </c>
      <c r="E10" s="166"/>
      <c r="F10" s="167">
        <f>(D10-E10)</f>
        <v>9.197</v>
      </c>
      <c r="G10" s="166">
        <v>292.025</v>
      </c>
      <c r="H10" s="166">
        <v>2.06</v>
      </c>
      <c r="I10" s="167">
        <f>(G10-H10)</f>
        <v>289.965</v>
      </c>
      <c r="J10" s="166">
        <v>95492.27</v>
      </c>
      <c r="K10" s="166">
        <v>91995.913</v>
      </c>
      <c r="L10" s="167">
        <f>(J10-K10)</f>
        <v>3496.3570000000036</v>
      </c>
      <c r="M10" s="166">
        <v>78948.918</v>
      </c>
      <c r="N10" s="166">
        <v>78257.37</v>
      </c>
      <c r="O10" s="167">
        <f>(M10-N10)</f>
        <v>691.5480000000098</v>
      </c>
      <c r="P10" s="166"/>
      <c r="Q10" s="166"/>
      <c r="R10" s="167">
        <f>(P10-Q10)</f>
        <v>0</v>
      </c>
      <c r="S10" s="266" t="s">
        <v>176</v>
      </c>
      <c r="T10" s="166" t="s">
        <v>176</v>
      </c>
      <c r="U10" s="168">
        <f>(S10-T10)</f>
        <v>0</v>
      </c>
      <c r="V10" s="240" t="s">
        <v>56</v>
      </c>
      <c r="W10" s="209"/>
      <c r="X10" s="442" t="s">
        <v>285</v>
      </c>
      <c r="Y10" s="240" t="s">
        <v>56</v>
      </c>
      <c r="Z10" s="166"/>
      <c r="AA10" s="166"/>
      <c r="AB10" s="167">
        <f>(Z10-AA10)</f>
        <v>0</v>
      </c>
      <c r="AC10" s="166"/>
      <c r="AD10" s="166"/>
      <c r="AE10" s="167">
        <f>(AC10-AD10)</f>
        <v>0</v>
      </c>
      <c r="AF10" s="166">
        <v>15005.878</v>
      </c>
      <c r="AG10" s="166">
        <v>4858.025</v>
      </c>
      <c r="AH10" s="167">
        <f>(AF10-AG10)</f>
        <v>10147.853000000001</v>
      </c>
      <c r="AI10" s="166">
        <v>15381.553</v>
      </c>
      <c r="AJ10" s="166">
        <v>5010.1</v>
      </c>
      <c r="AK10" s="267">
        <f>(AI10-AJ10)</f>
        <v>10371.453</v>
      </c>
      <c r="AL10" s="268">
        <f>SUM(D10,G10,J10,M10,P10,S10,Z10,AC10,AF10,AI10)</f>
        <v>205129.84100000001</v>
      </c>
      <c r="AM10" s="167">
        <f>SUM(E10,H10,K10,N10,Q10,T10,AA10,AD10,AG10,AJ10)</f>
        <v>180123.468</v>
      </c>
      <c r="AN10" s="168">
        <f>(AL10-AM10)</f>
        <v>25006.37300000002</v>
      </c>
      <c r="AO10" s="240" t="s">
        <v>56</v>
      </c>
      <c r="AP10" s="209"/>
      <c r="AQ10" s="442" t="s">
        <v>285</v>
      </c>
      <c r="AR10" s="240" t="s">
        <v>56</v>
      </c>
      <c r="AS10" s="166">
        <v>32308.414</v>
      </c>
      <c r="AT10" s="166">
        <v>17881.199</v>
      </c>
      <c r="AU10" s="178">
        <f>(AN10-AS10)</f>
        <v>-7302.040999999979</v>
      </c>
      <c r="AV10" s="166">
        <v>12651.422</v>
      </c>
      <c r="AW10" s="166">
        <v>3481.772</v>
      </c>
      <c r="AX10" s="167">
        <f>((AU10+AV10)-AW10)</f>
        <v>1867.6090000000213</v>
      </c>
      <c r="AY10" s="166">
        <v>61.954</v>
      </c>
      <c r="AZ10" s="166"/>
      <c r="BA10" s="167">
        <f>((AX10+AY10)-AZ10)</f>
        <v>1929.5630000000212</v>
      </c>
      <c r="BB10" s="166">
        <v>287.186</v>
      </c>
      <c r="BC10" s="166"/>
      <c r="BD10" s="168">
        <f>BA10-(BB10+BC10)</f>
        <v>1642.3770000000213</v>
      </c>
      <c r="BE10" s="166">
        <v>-620.564</v>
      </c>
      <c r="BF10" s="166"/>
      <c r="BG10" s="166"/>
      <c r="BH10" s="270">
        <f>BD10+BE10+BF10+BG10</f>
        <v>1021.8130000000214</v>
      </c>
      <c r="BI10" s="240" t="s">
        <v>56</v>
      </c>
      <c r="BJ10" s="17"/>
    </row>
    <row r="11" spans="2:90" ht="39.75" customHeight="1">
      <c r="B11" s="444"/>
      <c r="C11" s="274" t="s">
        <v>237</v>
      </c>
      <c r="D11" s="296">
        <f aca="true" t="shared" si="4" ref="D11:U11">SUM(D10:D10)</f>
        <v>9.197</v>
      </c>
      <c r="E11" s="297">
        <f t="shared" si="4"/>
        <v>0</v>
      </c>
      <c r="F11" s="297">
        <f t="shared" si="4"/>
        <v>9.197</v>
      </c>
      <c r="G11" s="297">
        <f t="shared" si="4"/>
        <v>292.025</v>
      </c>
      <c r="H11" s="297">
        <f t="shared" si="4"/>
        <v>2.06</v>
      </c>
      <c r="I11" s="297">
        <f t="shared" si="4"/>
        <v>289.965</v>
      </c>
      <c r="J11" s="297">
        <f t="shared" si="4"/>
        <v>95492.27</v>
      </c>
      <c r="K11" s="297">
        <f t="shared" si="4"/>
        <v>91995.913</v>
      </c>
      <c r="L11" s="297">
        <f t="shared" si="4"/>
        <v>3496.3570000000036</v>
      </c>
      <c r="M11" s="297">
        <f t="shared" si="4"/>
        <v>78948.918</v>
      </c>
      <c r="N11" s="297">
        <f t="shared" si="4"/>
        <v>78257.37</v>
      </c>
      <c r="O11" s="297">
        <f t="shared" si="4"/>
        <v>691.5480000000098</v>
      </c>
      <c r="P11" s="297">
        <f t="shared" si="4"/>
        <v>0</v>
      </c>
      <c r="Q11" s="297">
        <f t="shared" si="4"/>
        <v>0</v>
      </c>
      <c r="R11" s="297">
        <f t="shared" si="4"/>
        <v>0</v>
      </c>
      <c r="S11" s="298">
        <f t="shared" si="4"/>
        <v>0</v>
      </c>
      <c r="T11" s="297">
        <f t="shared" si="4"/>
        <v>0</v>
      </c>
      <c r="U11" s="340">
        <f t="shared" si="4"/>
        <v>0</v>
      </c>
      <c r="V11" s="274" t="s">
        <v>237</v>
      </c>
      <c r="W11" s="209"/>
      <c r="X11" s="444"/>
      <c r="Y11" s="274" t="s">
        <v>237</v>
      </c>
      <c r="Z11" s="297">
        <f aca="true" t="shared" si="5" ref="Z11:AN11">SUM(Z10:Z10)</f>
        <v>0</v>
      </c>
      <c r="AA11" s="297">
        <f t="shared" si="5"/>
        <v>0</v>
      </c>
      <c r="AB11" s="297">
        <f t="shared" si="5"/>
        <v>0</v>
      </c>
      <c r="AC11" s="297">
        <f t="shared" si="5"/>
        <v>0</v>
      </c>
      <c r="AD11" s="297">
        <f t="shared" si="5"/>
        <v>0</v>
      </c>
      <c r="AE11" s="297">
        <f t="shared" si="5"/>
        <v>0</v>
      </c>
      <c r="AF11" s="297">
        <f t="shared" si="5"/>
        <v>15005.878</v>
      </c>
      <c r="AG11" s="297">
        <f t="shared" si="5"/>
        <v>4858.025</v>
      </c>
      <c r="AH11" s="297">
        <f t="shared" si="5"/>
        <v>10147.853000000001</v>
      </c>
      <c r="AI11" s="297">
        <f t="shared" si="5"/>
        <v>15381.553</v>
      </c>
      <c r="AJ11" s="297">
        <f t="shared" si="5"/>
        <v>5010.1</v>
      </c>
      <c r="AK11" s="326">
        <f t="shared" si="5"/>
        <v>10371.453</v>
      </c>
      <c r="AL11" s="298">
        <f t="shared" si="5"/>
        <v>205129.84100000001</v>
      </c>
      <c r="AM11" s="297">
        <f t="shared" si="5"/>
        <v>180123.468</v>
      </c>
      <c r="AN11" s="297">
        <f t="shared" si="5"/>
        <v>25006.37300000002</v>
      </c>
      <c r="AO11" s="274" t="s">
        <v>237</v>
      </c>
      <c r="AP11" s="209"/>
      <c r="AQ11" s="444"/>
      <c r="AR11" s="274" t="s">
        <v>237</v>
      </c>
      <c r="AS11" s="297">
        <f aca="true" t="shared" si="6" ref="AS11:BH11">SUM(AS10:AS10)</f>
        <v>32308.414</v>
      </c>
      <c r="AT11" s="297">
        <f t="shared" si="6"/>
        <v>17881.199</v>
      </c>
      <c r="AU11" s="297">
        <f t="shared" si="6"/>
        <v>-7302.040999999979</v>
      </c>
      <c r="AV11" s="297">
        <f t="shared" si="6"/>
        <v>12651.422</v>
      </c>
      <c r="AW11" s="297">
        <f t="shared" si="6"/>
        <v>3481.772</v>
      </c>
      <c r="AX11" s="297">
        <f t="shared" si="6"/>
        <v>1867.6090000000213</v>
      </c>
      <c r="AY11" s="297">
        <f t="shared" si="6"/>
        <v>61.954</v>
      </c>
      <c r="AZ11" s="297">
        <f t="shared" si="6"/>
        <v>0</v>
      </c>
      <c r="BA11" s="297">
        <f t="shared" si="6"/>
        <v>1929.5630000000212</v>
      </c>
      <c r="BB11" s="297">
        <f t="shared" si="6"/>
        <v>287.186</v>
      </c>
      <c r="BC11" s="297">
        <f t="shared" si="6"/>
        <v>0</v>
      </c>
      <c r="BD11" s="297">
        <f t="shared" si="6"/>
        <v>1642.3770000000213</v>
      </c>
      <c r="BE11" s="297">
        <f t="shared" si="6"/>
        <v>-620.564</v>
      </c>
      <c r="BF11" s="297">
        <f t="shared" si="6"/>
        <v>0</v>
      </c>
      <c r="BG11" s="297">
        <f t="shared" si="6"/>
        <v>0</v>
      </c>
      <c r="BH11" s="326">
        <f t="shared" si="6"/>
        <v>1021.8130000000214</v>
      </c>
      <c r="BI11" s="274" t="s">
        <v>237</v>
      </c>
      <c r="BJ11" s="277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2:62" ht="39.75" customHeight="1">
      <c r="B12" s="622" t="s">
        <v>178</v>
      </c>
      <c r="C12" s="623"/>
      <c r="D12" s="174">
        <f aca="true" t="shared" si="7" ref="D12:U12">D9+D11</f>
        <v>533413.716</v>
      </c>
      <c r="E12" s="175">
        <f t="shared" si="7"/>
        <v>124632.61899999999</v>
      </c>
      <c r="F12" s="175">
        <f t="shared" si="7"/>
        <v>408781.09699999995</v>
      </c>
      <c r="G12" s="175">
        <f t="shared" si="7"/>
        <v>54207.564000000006</v>
      </c>
      <c r="H12" s="175">
        <f t="shared" si="7"/>
        <v>1086.687</v>
      </c>
      <c r="I12" s="175">
        <f t="shared" si="7"/>
        <v>53120.87700000001</v>
      </c>
      <c r="J12" s="175">
        <f t="shared" si="7"/>
        <v>8453428.63</v>
      </c>
      <c r="K12" s="175">
        <f t="shared" si="7"/>
        <v>8088782.943999999</v>
      </c>
      <c r="L12" s="175">
        <f t="shared" si="7"/>
        <v>364645.6860000003</v>
      </c>
      <c r="M12" s="175">
        <f t="shared" si="7"/>
        <v>2387888.07</v>
      </c>
      <c r="N12" s="175">
        <f t="shared" si="7"/>
        <v>1072475.883</v>
      </c>
      <c r="O12" s="175">
        <f t="shared" si="7"/>
        <v>1315412.1869999997</v>
      </c>
      <c r="P12" s="175">
        <f t="shared" si="7"/>
        <v>150750.541</v>
      </c>
      <c r="Q12" s="175">
        <f t="shared" si="7"/>
        <v>177708.376</v>
      </c>
      <c r="R12" s="175">
        <f t="shared" si="7"/>
        <v>-26957.835000000003</v>
      </c>
      <c r="S12" s="176">
        <f t="shared" si="7"/>
        <v>0</v>
      </c>
      <c r="T12" s="175">
        <f t="shared" si="7"/>
        <v>0</v>
      </c>
      <c r="U12" s="177">
        <f t="shared" si="7"/>
        <v>0</v>
      </c>
      <c r="V12" s="77" t="s">
        <v>245</v>
      </c>
      <c r="W12" s="209"/>
      <c r="X12" s="622" t="s">
        <v>178</v>
      </c>
      <c r="Y12" s="623"/>
      <c r="Z12" s="175">
        <f aca="true" t="shared" si="8" ref="Z12:AN12">Z9+Z11</f>
        <v>202045.793</v>
      </c>
      <c r="AA12" s="175">
        <f t="shared" si="8"/>
        <v>77081.762</v>
      </c>
      <c r="AB12" s="175">
        <f t="shared" si="8"/>
        <v>124964.031</v>
      </c>
      <c r="AC12" s="175">
        <f t="shared" si="8"/>
        <v>0</v>
      </c>
      <c r="AD12" s="175">
        <f t="shared" si="8"/>
        <v>0</v>
      </c>
      <c r="AE12" s="175">
        <f t="shared" si="8"/>
        <v>0</v>
      </c>
      <c r="AF12" s="175">
        <f t="shared" si="8"/>
        <v>236983.74399999998</v>
      </c>
      <c r="AG12" s="175">
        <f t="shared" si="8"/>
        <v>76731.66699999999</v>
      </c>
      <c r="AH12" s="175">
        <f t="shared" si="8"/>
        <v>160252.07700000002</v>
      </c>
      <c r="AI12" s="175">
        <f t="shared" si="8"/>
        <v>556783.967</v>
      </c>
      <c r="AJ12" s="175">
        <f t="shared" si="8"/>
        <v>261101.72400000002</v>
      </c>
      <c r="AK12" s="185">
        <f t="shared" si="8"/>
        <v>295682.24299999996</v>
      </c>
      <c r="AL12" s="176">
        <f t="shared" si="8"/>
        <v>12575502.024999999</v>
      </c>
      <c r="AM12" s="175">
        <f t="shared" si="8"/>
        <v>9879601.662000002</v>
      </c>
      <c r="AN12" s="177">
        <f t="shared" si="8"/>
        <v>2695900.362999999</v>
      </c>
      <c r="AO12" s="77" t="s">
        <v>245</v>
      </c>
      <c r="AP12" s="209"/>
      <c r="AQ12" s="622" t="s">
        <v>59</v>
      </c>
      <c r="AR12" s="623"/>
      <c r="AS12" s="175">
        <f aca="true" t="shared" si="9" ref="AS12:BH12">AS9+AS11</f>
        <v>2539643.376</v>
      </c>
      <c r="AT12" s="175">
        <f t="shared" si="9"/>
        <v>1759557.946</v>
      </c>
      <c r="AU12" s="180">
        <f t="shared" si="9"/>
        <v>156256.98699999868</v>
      </c>
      <c r="AV12" s="175">
        <f t="shared" si="9"/>
        <v>266411.395</v>
      </c>
      <c r="AW12" s="175">
        <f t="shared" si="9"/>
        <v>88754.29699999999</v>
      </c>
      <c r="AX12" s="175">
        <f t="shared" si="9"/>
        <v>333914.08499999874</v>
      </c>
      <c r="AY12" s="175">
        <f t="shared" si="9"/>
        <v>31477.822</v>
      </c>
      <c r="AZ12" s="175">
        <f t="shared" si="9"/>
        <v>353846.77499999997</v>
      </c>
      <c r="BA12" s="175">
        <f t="shared" si="9"/>
        <v>11545.13199999878</v>
      </c>
      <c r="BB12" s="175">
        <f t="shared" si="9"/>
        <v>91679.529</v>
      </c>
      <c r="BC12" s="175">
        <f t="shared" si="9"/>
        <v>-24628.921</v>
      </c>
      <c r="BD12" s="177">
        <f t="shared" si="9"/>
        <v>-55505.47600000122</v>
      </c>
      <c r="BE12" s="175">
        <f t="shared" si="9"/>
        <v>612547.969</v>
      </c>
      <c r="BF12" s="175">
        <f t="shared" si="9"/>
        <v>-94525</v>
      </c>
      <c r="BG12" s="175">
        <f t="shared" si="9"/>
        <v>0</v>
      </c>
      <c r="BH12" s="181">
        <f t="shared" si="9"/>
        <v>462517.49299999885</v>
      </c>
      <c r="BI12" s="77" t="s">
        <v>245</v>
      </c>
      <c r="BJ12" s="17"/>
    </row>
  </sheetData>
  <sheetProtection/>
  <mergeCells count="41">
    <mergeCell ref="X10:X11"/>
    <mergeCell ref="AQ6:AQ9"/>
    <mergeCell ref="AQ10:AQ11"/>
    <mergeCell ref="AW4:AW5"/>
    <mergeCell ref="BB4:BB5"/>
    <mergeCell ref="AX4:AX5"/>
    <mergeCell ref="AY4:AY5"/>
    <mergeCell ref="AF4:AH4"/>
    <mergeCell ref="AR4:AR5"/>
    <mergeCell ref="BF4:BF5"/>
    <mergeCell ref="BH4:BH5"/>
    <mergeCell ref="BG4:BG5"/>
    <mergeCell ref="BI4:BI5"/>
    <mergeCell ref="BD4:BD5"/>
    <mergeCell ref="BE4:BE5"/>
    <mergeCell ref="BC4:BC5"/>
    <mergeCell ref="AI4:AK4"/>
    <mergeCell ref="AL4:AN4"/>
    <mergeCell ref="AZ4:AZ5"/>
    <mergeCell ref="BA4:BA5"/>
    <mergeCell ref="AO4:AO5"/>
    <mergeCell ref="AU4:AU5"/>
    <mergeCell ref="AV4:AV5"/>
    <mergeCell ref="AS4:AT4"/>
    <mergeCell ref="B12:C12"/>
    <mergeCell ref="C4:C5"/>
    <mergeCell ref="X12:Y12"/>
    <mergeCell ref="AQ12:AR12"/>
    <mergeCell ref="B6:B9"/>
    <mergeCell ref="B10:B11"/>
    <mergeCell ref="Z4:AB4"/>
    <mergeCell ref="AC4:AE4"/>
    <mergeCell ref="Y4:Y5"/>
    <mergeCell ref="D4:F4"/>
    <mergeCell ref="G4:I4"/>
    <mergeCell ref="J4:L4"/>
    <mergeCell ref="M4:O4"/>
    <mergeCell ref="X6:X9"/>
    <mergeCell ref="P4:R4"/>
    <mergeCell ref="S4:U4"/>
    <mergeCell ref="V4:V5"/>
  </mergeCells>
  <printOptions/>
  <pageMargins left="0.3937007874015748" right="0.5905511811023623" top="0.5905511811023623" bottom="0.5905511811023623" header="0.5118110236220472" footer="0.5118110236220472"/>
  <pageSetup firstPageNumber="32" useFirstPageNumber="1" horizontalDpi="600" verticalDpi="600" orientation="landscape" paperSize="9" scale="70" r:id="rId1"/>
  <colBreaks count="2" manualBreakCount="2">
    <brk id="22" max="17" man="1"/>
    <brk id="41" max="17" man="1"/>
  </colBreaks>
  <ignoredErrors>
    <ignoredError sqref="F9:I9 F6 I6 L8:O8 L6 O6 R6 U6 AB6 AE6 AH6 AK6:AN6 BA6 BG6:BH6 F7 I7 L7 O7 R7:U7 AB7 AH7 AK7:AN7 AU7 BA7 BF7:BH7 L9:U9 F8 I8 R8:U8 AK8:AN8 BA8 BC8 Z9:AE9 Z8:AB8 AS9:BH9 AH8 BG8:BH8 AE7 AE8 AH9:AN9" formula="1"/>
    <ignoredError sqref="AF6:AG8 AF10:AG10 BF6" unlockedFormula="1"/>
    <ignoredError sqref="AF9:AG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 修</dc:creator>
  <cp:keywords/>
  <dc:description/>
  <cp:lastModifiedBy>宮城県</cp:lastModifiedBy>
  <cp:lastPrinted>2024-03-01T07:48:27Z</cp:lastPrinted>
  <dcterms:created xsi:type="dcterms:W3CDTF">1997-12-24T03:25:24Z</dcterms:created>
  <dcterms:modified xsi:type="dcterms:W3CDTF">2024-03-01T07:50:54Z</dcterms:modified>
  <cp:category/>
  <cp:version/>
  <cp:contentType/>
  <cp:contentStatus/>
</cp:coreProperties>
</file>